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87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"$#ref!.$#ref!$#ref!:#REF!"</definedName>
    <definedName name="Excel_BuiltIn_Print_Area_2">#REF!</definedName>
    <definedName name="Excel_BuiltIn_Print_Area_3">'Kryci list'!$A:$J</definedName>
    <definedName name="Excel_BuiltIn_Print_Area_4">Rekapitulacia!$A:$F</definedName>
    <definedName name="Excel_BuiltIn_Print_Area_6">#REF!</definedName>
    <definedName name="Excel_BuiltIn_Print_Titles_6">#REF!</definedName>
    <definedName name="fakt1R">#N/A</definedName>
    <definedName name="fakt1R_1">#N/A</definedName>
    <definedName name="fakt1R_2">#REF!</definedName>
    <definedName name="_xlnm.Print_Titles" localSheetId="2">Prehlad!$8:$10</definedName>
    <definedName name="_xlnm.Print_Titles" localSheetId="1">Rekapitulacia!$8:$10</definedName>
    <definedName name="_xlnm.Print_Area" localSheetId="0">'Kryci list'!$B$1:$J$41</definedName>
    <definedName name="_xlnm.Print_Area" localSheetId="2">Prehlad!$A:$O</definedName>
    <definedName name="_xlnm.Print_Area" localSheetId="1">Rekapitulacia!$A:$G</definedName>
  </definedNames>
  <calcPr calcId="125725" fullCalcOnLoad="1"/>
</workbook>
</file>

<file path=xl/calcChain.xml><?xml version="1.0" encoding="utf-8"?>
<calcChain xmlns="http://schemas.openxmlformats.org/spreadsheetml/2006/main">
  <c r="F1" i="1"/>
  <c r="F12"/>
  <c r="J12"/>
  <c r="F13"/>
  <c r="J13"/>
  <c r="F14"/>
  <c r="J14"/>
  <c r="F19"/>
  <c r="J20"/>
  <c r="J26"/>
  <c r="I30"/>
  <c r="J30" s="1"/>
  <c r="D8" i="3"/>
  <c r="H14"/>
  <c r="H20"/>
  <c r="B12" i="2" s="1"/>
  <c r="J14" i="3"/>
  <c r="H15"/>
  <c r="J15"/>
  <c r="J20" s="1"/>
  <c r="H16"/>
  <c r="J16"/>
  <c r="H17"/>
  <c r="J17"/>
  <c r="H18"/>
  <c r="J18"/>
  <c r="H19"/>
  <c r="J19"/>
  <c r="I20"/>
  <c r="L20"/>
  <c r="N20"/>
  <c r="F12" i="2" s="1"/>
  <c r="W20" i="3"/>
  <c r="H23"/>
  <c r="J23"/>
  <c r="J28" s="1"/>
  <c r="L23"/>
  <c r="H24"/>
  <c r="H28" s="1"/>
  <c r="B13" i="2" s="1"/>
  <c r="J24" i="3"/>
  <c r="L24"/>
  <c r="L28" s="1"/>
  <c r="H25"/>
  <c r="J25"/>
  <c r="L25"/>
  <c r="H26"/>
  <c r="J26"/>
  <c r="H27"/>
  <c r="J27"/>
  <c r="L27"/>
  <c r="I28"/>
  <c r="C13" i="2" s="1"/>
  <c r="N28" i="3"/>
  <c r="W28"/>
  <c r="W45" s="1"/>
  <c r="H31"/>
  <c r="H32"/>
  <c r="B14" i="2" s="1"/>
  <c r="J31" i="3"/>
  <c r="I32"/>
  <c r="C14" i="2" s="1"/>
  <c r="J32" i="3"/>
  <c r="E32" s="1"/>
  <c r="L32"/>
  <c r="N32"/>
  <c r="F14" i="2" s="1"/>
  <c r="W32" i="3"/>
  <c r="H35"/>
  <c r="J35"/>
  <c r="L35"/>
  <c r="H36"/>
  <c r="J36"/>
  <c r="L36"/>
  <c r="L37"/>
  <c r="E15" i="2" s="1"/>
  <c r="H37" i="3"/>
  <c r="I37"/>
  <c r="J37"/>
  <c r="E37" s="1"/>
  <c r="N37"/>
  <c r="F15" i="2" s="1"/>
  <c r="W37" i="3"/>
  <c r="H40"/>
  <c r="H43" s="1"/>
  <c r="B16" i="2" s="1"/>
  <c r="J40" i="3"/>
  <c r="L40"/>
  <c r="L43" s="1"/>
  <c r="E16" i="2" s="1"/>
  <c r="I41" i="3"/>
  <c r="I43" s="1"/>
  <c r="C16" i="2" s="1"/>
  <c r="J41" i="3"/>
  <c r="J43" s="1"/>
  <c r="L41"/>
  <c r="H42"/>
  <c r="J42"/>
  <c r="N43"/>
  <c r="F16" i="2" s="1"/>
  <c r="W43" i="3"/>
  <c r="N45"/>
  <c r="N116" s="1"/>
  <c r="F28" i="2" s="1"/>
  <c r="H49" i="3"/>
  <c r="J49"/>
  <c r="L49"/>
  <c r="I50"/>
  <c r="J50"/>
  <c r="L50"/>
  <c r="H51"/>
  <c r="H72" s="1"/>
  <c r="J51"/>
  <c r="L51"/>
  <c r="I52"/>
  <c r="J52"/>
  <c r="L52"/>
  <c r="H53"/>
  <c r="J53"/>
  <c r="I54"/>
  <c r="J54"/>
  <c r="L54"/>
  <c r="L72" s="1"/>
  <c r="I55"/>
  <c r="J55"/>
  <c r="J72" s="1"/>
  <c r="L55"/>
  <c r="I56"/>
  <c r="I72" s="1"/>
  <c r="J56"/>
  <c r="L56"/>
  <c r="H57"/>
  <c r="J57"/>
  <c r="I58"/>
  <c r="J58"/>
  <c r="L58"/>
  <c r="H59"/>
  <c r="J59"/>
  <c r="L59"/>
  <c r="H60"/>
  <c r="J60"/>
  <c r="I61"/>
  <c r="J61"/>
  <c r="L61"/>
  <c r="H62"/>
  <c r="J62"/>
  <c r="L62"/>
  <c r="H63"/>
  <c r="J63"/>
  <c r="L63"/>
  <c r="H64"/>
  <c r="J64"/>
  <c r="L64"/>
  <c r="I65"/>
  <c r="J65"/>
  <c r="L65"/>
  <c r="H66"/>
  <c r="J66"/>
  <c r="L66"/>
  <c r="H67"/>
  <c r="J67"/>
  <c r="L67"/>
  <c r="H68"/>
  <c r="J68"/>
  <c r="L68"/>
  <c r="I69"/>
  <c r="J69"/>
  <c r="L69"/>
  <c r="H70"/>
  <c r="J70"/>
  <c r="L70"/>
  <c r="H71"/>
  <c r="J71"/>
  <c r="N72"/>
  <c r="N85"/>
  <c r="F22" i="2" s="1"/>
  <c r="W72" i="3"/>
  <c r="W85" s="1"/>
  <c r="H75"/>
  <c r="J75"/>
  <c r="J77" s="1"/>
  <c r="L75"/>
  <c r="L77"/>
  <c r="E20" i="2" s="1"/>
  <c r="H76" i="3"/>
  <c r="H77" s="1"/>
  <c r="B20" i="2" s="1"/>
  <c r="J76" i="3"/>
  <c r="I77"/>
  <c r="C20" i="2" s="1"/>
  <c r="N77" i="3"/>
  <c r="F20" i="2"/>
  <c r="W77" i="3"/>
  <c r="H80"/>
  <c r="H83" s="1"/>
  <c r="B21" i="2" s="1"/>
  <c r="J80" i="3"/>
  <c r="L80"/>
  <c r="L83" s="1"/>
  <c r="E21" i="2" s="1"/>
  <c r="H81" i="3"/>
  <c r="J81"/>
  <c r="J83" s="1"/>
  <c r="L81"/>
  <c r="H82"/>
  <c r="J82"/>
  <c r="L82"/>
  <c r="I83"/>
  <c r="N83"/>
  <c r="W83"/>
  <c r="H89"/>
  <c r="J89"/>
  <c r="I90"/>
  <c r="I107" s="1"/>
  <c r="J90"/>
  <c r="J107" s="1"/>
  <c r="L90"/>
  <c r="L107" s="1"/>
  <c r="H91"/>
  <c r="J91"/>
  <c r="I92"/>
  <c r="J92"/>
  <c r="L92"/>
  <c r="I93"/>
  <c r="J93"/>
  <c r="H94"/>
  <c r="J94"/>
  <c r="I95"/>
  <c r="J95"/>
  <c r="I96"/>
  <c r="J96"/>
  <c r="I97"/>
  <c r="J97"/>
  <c r="H98"/>
  <c r="J98"/>
  <c r="I99"/>
  <c r="J99"/>
  <c r="H100"/>
  <c r="J100"/>
  <c r="I101"/>
  <c r="J101"/>
  <c r="I102"/>
  <c r="J102"/>
  <c r="H103"/>
  <c r="J103"/>
  <c r="I104"/>
  <c r="J104"/>
  <c r="I105"/>
  <c r="J105"/>
  <c r="H106"/>
  <c r="J106"/>
  <c r="H107"/>
  <c r="B24" i="2" s="1"/>
  <c r="N107" i="3"/>
  <c r="N114" s="1"/>
  <c r="F26" i="2" s="1"/>
  <c r="W107" i="3"/>
  <c r="H110"/>
  <c r="H112" s="1"/>
  <c r="B25" i="2" s="1"/>
  <c r="J110" i="3"/>
  <c r="J112"/>
  <c r="E112" s="1"/>
  <c r="H111"/>
  <c r="J111"/>
  <c r="I112"/>
  <c r="L112"/>
  <c r="E25" i="2" s="1"/>
  <c r="N112" i="3"/>
  <c r="F25" i="2" s="1"/>
  <c r="W112" i="3"/>
  <c r="W114"/>
  <c r="B8" i="2"/>
  <c r="E12"/>
  <c r="F13"/>
  <c r="E14"/>
  <c r="B15"/>
  <c r="C15"/>
  <c r="D15"/>
  <c r="F17"/>
  <c r="F19"/>
  <c r="C21"/>
  <c r="F21"/>
  <c r="C25"/>
  <c r="D25"/>
  <c r="C12"/>
  <c r="J45" i="3" l="1"/>
  <c r="D12" i="2"/>
  <c r="E20" i="3"/>
  <c r="I114"/>
  <c r="C24" i="2"/>
  <c r="I85" i="3"/>
  <c r="C19" i="2"/>
  <c r="E19"/>
  <c r="L85" i="3"/>
  <c r="E22" i="2" s="1"/>
  <c r="W116" i="3"/>
  <c r="E107"/>
  <c r="J114"/>
  <c r="D24" i="2"/>
  <c r="D20"/>
  <c r="E77" i="3"/>
  <c r="E43"/>
  <c r="D16" i="2"/>
  <c r="E13"/>
  <c r="L45" i="3"/>
  <c r="D13" i="2"/>
  <c r="E28" i="3"/>
  <c r="E24" i="2"/>
  <c r="L114" i="3"/>
  <c r="E26" i="2" s="1"/>
  <c r="D21"/>
  <c r="E83" i="3"/>
  <c r="D19" i="2"/>
  <c r="J85" i="3"/>
  <c r="E72"/>
  <c r="B19" i="2"/>
  <c r="H85" i="3"/>
  <c r="H45"/>
  <c r="I45"/>
  <c r="H114"/>
  <c r="F24" i="2"/>
  <c r="D14"/>
  <c r="B22" l="1"/>
  <c r="D17" i="1"/>
  <c r="F17" s="1"/>
  <c r="E17"/>
  <c r="C22" i="2"/>
  <c r="B26"/>
  <c r="D18" i="1"/>
  <c r="F18" s="1"/>
  <c r="J116" i="3"/>
  <c r="E45"/>
  <c r="D17" i="2"/>
  <c r="D16" i="1"/>
  <c r="H116" i="3"/>
  <c r="B28" i="2" s="1"/>
  <c r="B17"/>
  <c r="D22"/>
  <c r="E85" i="3"/>
  <c r="L116"/>
  <c r="E28" i="2" s="1"/>
  <c r="E17"/>
  <c r="E16" i="1"/>
  <c r="E20" s="1"/>
  <c r="I116" i="3"/>
  <c r="C28" i="2" s="1"/>
  <c r="C17"/>
  <c r="E114" i="3"/>
  <c r="D26" i="2"/>
  <c r="C26"/>
  <c r="E18" i="1"/>
  <c r="F23" l="1"/>
  <c r="D20"/>
  <c r="F22"/>
  <c r="F24"/>
  <c r="F25"/>
  <c r="F16"/>
  <c r="F20" s="1"/>
  <c r="D28" i="2"/>
  <c r="E116" i="3"/>
  <c r="J28" i="1" l="1"/>
  <c r="F26"/>
  <c r="I29" l="1"/>
  <c r="J29" s="1"/>
  <c r="J31" s="1"/>
</calcChain>
</file>

<file path=xl/sharedStrings.xml><?xml version="1.0" encoding="utf-8"?>
<sst xmlns="http://schemas.openxmlformats.org/spreadsheetml/2006/main" count="1131" uniqueCount="481">
  <si>
    <t>Zákamenné- Filipčík</t>
  </si>
  <si>
    <t>V module</t>
  </si>
  <si>
    <t>Hlavička1</t>
  </si>
  <si>
    <t>Mena</t>
  </si>
  <si>
    <t>Hlavička2</t>
  </si>
  <si>
    <t>Obdobie</t>
  </si>
  <si>
    <t xml:space="preserve"> Stavba : Spoločne lesnými cestami i necestami</t>
  </si>
  <si>
    <t>Miesto:</t>
  </si>
  <si>
    <t>Krušetnica parc.č.7617</t>
  </si>
  <si>
    <t>Rozpočet</t>
  </si>
  <si>
    <t>Krycí list rozpočtu v</t>
  </si>
  <si>
    <t>EUR</t>
  </si>
  <si>
    <t xml:space="preserve"> </t>
  </si>
  <si>
    <t>JKSO :</t>
  </si>
  <si>
    <t>Čerpanie</t>
  </si>
  <si>
    <t>Krycí list splátky v</t>
  </si>
  <si>
    <t>za obdobie</t>
  </si>
  <si>
    <t>Mesiac 2015</t>
  </si>
  <si>
    <t>VK</t>
  </si>
  <si>
    <t>Krycí list výrobnej kalkulácie v</t>
  </si>
  <si>
    <t xml:space="preserve"> Rozpočet:  </t>
  </si>
  <si>
    <t xml:space="preserve">Zmluva č.:  </t>
  </si>
  <si>
    <t xml:space="preserve">Spracoval: </t>
  </si>
  <si>
    <t>Dňa:</t>
  </si>
  <si>
    <t>VF</t>
  </si>
  <si>
    <t xml:space="preserve"> Odberateľ: Obec Krušetnica </t>
  </si>
  <si>
    <t>IČO:</t>
  </si>
  <si>
    <t>00314595</t>
  </si>
  <si>
    <t>OP</t>
  </si>
  <si>
    <t>Krycí list OP v</t>
  </si>
  <si>
    <t>02954 Krušetnica</t>
  </si>
  <si>
    <t>DIČ:</t>
  </si>
  <si>
    <t>IČ DPH:</t>
  </si>
  <si>
    <t xml:space="preserve"> Dodávateľ: Víťaz výberového konania </t>
  </si>
  <si>
    <t xml:space="preserve"> Projektant: Ing. Hurák Milan - P R O K O N </t>
  </si>
  <si>
    <t>34840389</t>
  </si>
  <si>
    <t>02956 Zákamenné</t>
  </si>
  <si>
    <t>SK1032063813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</si>
  <si>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</si>
  <si>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</si>
  <si>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</si>
  <si>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</si>
  <si>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</si>
  <si>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</si>
  <si>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</si>
  <si>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</si>
  <si>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</si>
  <si>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</si>
  <si>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</si>
  <si>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</si>
  <si>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</si>
  <si>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</si>
  <si>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</si>
  <si>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</si>
  <si>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</si>
  <si>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</si>
  <si>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</si>
  <si>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</si>
  <si>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</si>
  <si>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</si>
  <si>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</si>
  <si>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</si>
  <si>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</si>
  <si>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</si>
  <si>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</si>
  <si>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</si>
  <si>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</si>
  <si>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</si>
  <si>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</si>
  <si>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</si>
  <si>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</si>
  <si>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</si>
  <si>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</si>
  <si>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</si>
  <si>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</si>
  <si>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</si>
  <si>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</si>
  <si>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</si>
  <si>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</si>
  <si>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</si>
  <si>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 xml:space="preserve">Odberateľ: Obec Krušetnica </t>
  </si>
  <si>
    <t xml:space="preserve">Projektant: Ing. Hurák Milan - P R O K O N </t>
  </si>
  <si>
    <t xml:space="preserve">JKSO : </t>
  </si>
  <si>
    <t>Rekapitulácia rozpočtu v</t>
  </si>
  <si>
    <t xml:space="preserve">Dodávateľ: Víťaz výberového konania </t>
  </si>
  <si>
    <t>Dátum: 19.07.2019</t>
  </si>
  <si>
    <t>Rekapitulácia splátky v</t>
  </si>
  <si>
    <t>Rekapitulácia výrobnej kalkulácie v</t>
  </si>
  <si>
    <t>Stavba : Spoločne lesnými cestami i necestami</t>
  </si>
  <si>
    <t>Rekapitulácia OP v</t>
  </si>
  <si>
    <t>Popis položky, stavebného dielu, remesla</t>
  </si>
  <si>
    <t>Špecifikovaný</t>
  </si>
  <si>
    <t>Spolu</t>
  </si>
  <si>
    <t>Hmotnosť v T</t>
  </si>
  <si>
    <t>Suť v T</t>
  </si>
  <si>
    <t>Nh</t>
  </si>
  <si>
    <t>materiál</t>
  </si>
  <si>
    <t>1 - ZEMNE PRÁCE</t>
  </si>
  <si>
    <t>2 - ZÁKLADY</t>
  </si>
  <si>
    <t>4 - VODOROVNÉ KONŠTRUKCIE</t>
  </si>
  <si>
    <t>5 - KOMUNIKÁCIE</t>
  </si>
  <si>
    <t>9 - OSTATNÉ KONŠTRUKCIE A PRÁCE</t>
  </si>
  <si>
    <t xml:space="preserve">PRÁCE A DODÁVKY HSV  spolu: </t>
  </si>
  <si>
    <t>762 - Konštrukcie tesárske</t>
  </si>
  <si>
    <t>764 - Konštrukcie klampiarske</t>
  </si>
  <si>
    <t>783 - Nátery</t>
  </si>
  <si>
    <t xml:space="preserve">PRÁCE A DODÁVKY PSV  spolu: </t>
  </si>
  <si>
    <t>M21 - 155 Elektromontáže</t>
  </si>
  <si>
    <t>M46 - 202 Zemné práce pri ext. montážach</t>
  </si>
  <si>
    <t>PRÁCE A DODÁVKY M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</si>
  <si>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</si>
  <si>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</si>
  <si>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</si>
  <si>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</si>
  <si>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</si>
  <si>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</si>
  <si>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</si>
  <si>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</si>
  <si>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</si>
  <si>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</si>
  <si>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</si>
  <si>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</si>
  <si>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</si>
  <si>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</si>
  <si>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</si>
  <si>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</si>
  <si>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</si>
  <si>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</si>
  <si>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</si>
  <si>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</si>
  <si>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</si>
  <si>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</si>
  <si>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</si>
  <si>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</si>
  <si>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</si>
  <si>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</si>
  <si>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</si>
  <si>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</si>
  <si>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</si>
  <si>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</si>
  <si>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</si>
  <si>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</si>
  <si>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</si>
  <si>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</si>
  <si>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</si>
  <si>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</si>
  <si>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</si>
  <si>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</si>
  <si>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</si>
  <si>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</si>
  <si>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</si>
  <si>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</si>
  <si>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</si>
  <si>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</si>
  <si>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</si>
  <si>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</si>
  <si>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</si>
  <si>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</si>
  <si>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</si>
  <si>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</si>
  <si>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 xml:space="preserve">    1  </t>
  </si>
  <si>
    <t>001</t>
  </si>
  <si>
    <t>122101101</t>
  </si>
  <si>
    <t>Odkopávky a prekopávky nezapaž. v horn. tr. 1-2 do 100 m3</t>
  </si>
  <si>
    <t>m3</t>
  </si>
  <si>
    <t xml:space="preserve">                    </t>
  </si>
  <si>
    <t>12210-1101</t>
  </si>
  <si>
    <t>45.11.21</t>
  </si>
  <si>
    <t>EK</t>
  </si>
  <si>
    <t>S</t>
  </si>
  <si>
    <t xml:space="preserve">    2  </t>
  </si>
  <si>
    <t>272</t>
  </si>
  <si>
    <t>133201101</t>
  </si>
  <si>
    <t>Hĺbenie šachiet v horn. tr. 3 do 100 m3</t>
  </si>
  <si>
    <t>13320-1101</t>
  </si>
  <si>
    <t xml:space="preserve">    3  </t>
  </si>
  <si>
    <t>133201109</t>
  </si>
  <si>
    <t>Príplatok za lepivosť horniny tr.3</t>
  </si>
  <si>
    <t>13320-1109</t>
  </si>
  <si>
    <t xml:space="preserve">    4  </t>
  </si>
  <si>
    <t>162301102</t>
  </si>
  <si>
    <t>Vodorovné premiestnenie výkopu do 1000 m horn. tr. 1-4</t>
  </si>
  <si>
    <t>16230-1102</t>
  </si>
  <si>
    <t>45.11.24</t>
  </si>
  <si>
    <t xml:space="preserve">    5  </t>
  </si>
  <si>
    <t>167101101</t>
  </si>
  <si>
    <t>Nakladanie výkopku do 100 m3 v horn. tr. 1-4</t>
  </si>
  <si>
    <t>16710-1101</t>
  </si>
  <si>
    <t xml:space="preserve">    6  </t>
  </si>
  <si>
    <t>171201101</t>
  </si>
  <si>
    <t>Násypy nezhutnené</t>
  </si>
  <si>
    <t>17120-1101</t>
  </si>
  <si>
    <t xml:space="preserve">1 - ZEMNE PRÁCE  spolu: </t>
  </si>
  <si>
    <t xml:space="preserve">    7  </t>
  </si>
  <si>
    <t>002</t>
  </si>
  <si>
    <t>271531111</t>
  </si>
  <si>
    <t>Vankúš pod základy z kameniva hrubého drveného 16-63 mm</t>
  </si>
  <si>
    <t>27153-1111</t>
  </si>
  <si>
    <t>45.25.21</t>
  </si>
  <si>
    <t xml:space="preserve">    8  </t>
  </si>
  <si>
    <t>011</t>
  </si>
  <si>
    <t>275321311</t>
  </si>
  <si>
    <t>Základové pätky zo železobetónu tr. C16/20</t>
  </si>
  <si>
    <t>27532-1311</t>
  </si>
  <si>
    <t>45.25.32</t>
  </si>
  <si>
    <t xml:space="preserve">    9  </t>
  </si>
  <si>
    <t>275351217</t>
  </si>
  <si>
    <t>Debnenie základových pätiek drevené tradičné, zhotovenie</t>
  </si>
  <si>
    <t>m2</t>
  </si>
  <si>
    <t>27535-1217</t>
  </si>
  <si>
    <t xml:space="preserve">   10  </t>
  </si>
  <si>
    <t>275351218</t>
  </si>
  <si>
    <t>Debnenie základových pätiek drevené tradičné, odstránenie</t>
  </si>
  <si>
    <t>27535-1218</t>
  </si>
  <si>
    <t xml:space="preserve">   11  </t>
  </si>
  <si>
    <t>275362082</t>
  </si>
  <si>
    <t>Výstuž základových pätiek zo zvarovaných sietí KARI, d 8 mm, rozmer oka 15 x 15 cm</t>
  </si>
  <si>
    <t>27536-2082</t>
  </si>
  <si>
    <t xml:space="preserve">  .  .  </t>
  </si>
  <si>
    <t xml:space="preserve">2 - ZÁKLADY  spolu: </t>
  </si>
  <si>
    <t xml:space="preserve">   12  </t>
  </si>
  <si>
    <t>312</t>
  </si>
  <si>
    <t>465513111</t>
  </si>
  <si>
    <t>Dlažba z nazbieraného kameňa na sucho do 20m2, hr. 20cm bez vyplnenia škár</t>
  </si>
  <si>
    <t>46551-3111</t>
  </si>
  <si>
    <t>45.24.13</t>
  </si>
  <si>
    <t xml:space="preserve">4 - VODOROVNÉ KONŠTRUKCIE  spolu: </t>
  </si>
  <si>
    <t xml:space="preserve">   13  </t>
  </si>
  <si>
    <t>221</t>
  </si>
  <si>
    <t>564831111</t>
  </si>
  <si>
    <t>Podklad zo štrkodrte hr. 100 mm</t>
  </si>
  <si>
    <t>56483-1111</t>
  </si>
  <si>
    <t>45.23.11</t>
  </si>
  <si>
    <t xml:space="preserve">   14  </t>
  </si>
  <si>
    <t>599632111</t>
  </si>
  <si>
    <t>Výplň škár dlažby z lom. kameňa cementovou maltou</t>
  </si>
  <si>
    <t>59963-2111</t>
  </si>
  <si>
    <t>45.23.12</t>
  </si>
  <si>
    <t xml:space="preserve">5 - KOMUNIKÁCIE  spolu: </t>
  </si>
  <si>
    <t xml:space="preserve">   15  </t>
  </si>
  <si>
    <t>953943125</t>
  </si>
  <si>
    <t>Osadenie ostat. výrobkov do 120 kg do betónu bez dodávky</t>
  </si>
  <si>
    <t>kus</t>
  </si>
  <si>
    <t>95394-3125</t>
  </si>
  <si>
    <t>45.45.13</t>
  </si>
  <si>
    <t xml:space="preserve">   16  </t>
  </si>
  <si>
    <t>MAT</t>
  </si>
  <si>
    <t>134852150</t>
  </si>
  <si>
    <t>Tyč oceľová UPE S 235 JR G1 (11 373) označenie prierezu 200</t>
  </si>
  <si>
    <t>t</t>
  </si>
  <si>
    <t>27.10.70</t>
  </si>
  <si>
    <t>EZ</t>
  </si>
  <si>
    <t xml:space="preserve">   17  </t>
  </si>
  <si>
    <t>998012021</t>
  </si>
  <si>
    <t>Presun hmôt výšky do 6 m</t>
  </si>
  <si>
    <t>99801-2021</t>
  </si>
  <si>
    <t>45.21.6*</t>
  </si>
  <si>
    <t xml:space="preserve">9 - OSTATNÉ KONŠTRUKCIE A PRÁCE  spolu: </t>
  </si>
  <si>
    <t>PRÁCE A DODÁVKY PSV</t>
  </si>
  <si>
    <t xml:space="preserve">   18  </t>
  </si>
  <si>
    <t>762</t>
  </si>
  <si>
    <t>762211140</t>
  </si>
  <si>
    <t>Montáž schodiska priamočiar. š. ramena do 1,5 m z fošien bez podstupníc</t>
  </si>
  <si>
    <t>m</t>
  </si>
  <si>
    <t>I</t>
  </si>
  <si>
    <t>76221-1140</t>
  </si>
  <si>
    <t>45.42.13</t>
  </si>
  <si>
    <t>IK</t>
  </si>
  <si>
    <t xml:space="preserve">   19  </t>
  </si>
  <si>
    <t>6059A0159</t>
  </si>
  <si>
    <t>Rebríkové schody drevené š.770mm vrátane náteru</t>
  </si>
  <si>
    <t>6149A0159</t>
  </si>
  <si>
    <t>20.30.13</t>
  </si>
  <si>
    <t>IZ</t>
  </si>
  <si>
    <t xml:space="preserve">   20  </t>
  </si>
  <si>
    <t>762222141</t>
  </si>
  <si>
    <t>Montáž zábradlia rovného, osová vzd. stĺpikov do 150 cm</t>
  </si>
  <si>
    <t>76222-2141</t>
  </si>
  <si>
    <t xml:space="preserve">   21  </t>
  </si>
  <si>
    <t>605000003</t>
  </si>
  <si>
    <t>Drevené zábradlie vrátane kotvenia oceľ. svorníkmi vrátane náteru</t>
  </si>
  <si>
    <t>553468150</t>
  </si>
  <si>
    <t>28.12.10</t>
  </si>
  <si>
    <t xml:space="preserve">   22  </t>
  </si>
  <si>
    <t>762313113</t>
  </si>
  <si>
    <t>Montáž svorníkov dĺžky nad 300 do 450 mm</t>
  </si>
  <si>
    <t>76231-3113</t>
  </si>
  <si>
    <t xml:space="preserve">   23  </t>
  </si>
  <si>
    <t>311150120</t>
  </si>
  <si>
    <t>Matica hranná presná 0214018G lisovaná 16</t>
  </si>
  <si>
    <t>1000 ks</t>
  </si>
  <si>
    <t>28.74.11</t>
  </si>
  <si>
    <t xml:space="preserve">   24  </t>
  </si>
  <si>
    <t>311212220</t>
  </si>
  <si>
    <t>Podložka pod drevené konštrukcie 021727 otvor 18</t>
  </si>
  <si>
    <t>28.74.12</t>
  </si>
  <si>
    <t xml:space="preserve">   25  </t>
  </si>
  <si>
    <t>553362640</t>
  </si>
  <si>
    <t>Tyč závitová pozinkovaná M16 x 1000 mm</t>
  </si>
  <si>
    <t xml:space="preserve">   26  </t>
  </si>
  <si>
    <t>762341210</t>
  </si>
  <si>
    <t>Montáž debnenia striech rovných z dosiek hrubých na zraz</t>
  </si>
  <si>
    <t>76234-1210</t>
  </si>
  <si>
    <t>45.22.11</t>
  </si>
  <si>
    <t xml:space="preserve">   27  </t>
  </si>
  <si>
    <t>605127330</t>
  </si>
  <si>
    <t>Doska SM omietaná 1 24-32x60-160</t>
  </si>
  <si>
    <t>20.10.10</t>
  </si>
  <si>
    <t xml:space="preserve">   28  </t>
  </si>
  <si>
    <t>762395000</t>
  </si>
  <si>
    <t>Spojovacie a ochranné prostriedky k montáži krovov</t>
  </si>
  <si>
    <t>76239-5000</t>
  </si>
  <si>
    <t xml:space="preserve">   29  </t>
  </si>
  <si>
    <t>762521108</t>
  </si>
  <si>
    <t>Položenie podláh z fošien hrubých nehobľovaných na zraz</t>
  </si>
  <si>
    <t>76252-1108</t>
  </si>
  <si>
    <t xml:space="preserve">   30  </t>
  </si>
  <si>
    <t>605125950</t>
  </si>
  <si>
    <t>Fošňa SM omietaná 1 40 000-600</t>
  </si>
  <si>
    <t xml:space="preserve">   31  </t>
  </si>
  <si>
    <t>762595000</t>
  </si>
  <si>
    <t>Spojovacie a ochranné prostriedky k montáži podláh</t>
  </si>
  <si>
    <t>76259-5000</t>
  </si>
  <si>
    <t xml:space="preserve">   32  </t>
  </si>
  <si>
    <t>762712110</t>
  </si>
  <si>
    <t>Montáž priestor. viazaných konštr. z hraneného reziva do 120 cm2</t>
  </si>
  <si>
    <t>76271-2110</t>
  </si>
  <si>
    <t xml:space="preserve">   33  </t>
  </si>
  <si>
    <t>762712120</t>
  </si>
  <si>
    <t>Montáž priestor. viazaných konštr. z hraneného reziva nad 120 do 224 cm2</t>
  </si>
  <si>
    <t>76271-2120</t>
  </si>
  <si>
    <t xml:space="preserve">   34  </t>
  </si>
  <si>
    <t>605151500</t>
  </si>
  <si>
    <t>Hranol SM 1 000-600/8x10,8x16,10x10,10x160,12x12,15x15,16x16.../</t>
  </si>
  <si>
    <t xml:space="preserve">   35  </t>
  </si>
  <si>
    <t>762731120</t>
  </si>
  <si>
    <t>Montáž priestor. viazaných konštr. z guľatiny nad 120 do 224 cm2</t>
  </si>
  <si>
    <t>76273-1120</t>
  </si>
  <si>
    <t xml:space="preserve">   36  </t>
  </si>
  <si>
    <t>762731140</t>
  </si>
  <si>
    <t>Montáž priestor. viazaných konštr. z guľatiny nad 288 do 450 cm2</t>
  </si>
  <si>
    <t>76273-1140</t>
  </si>
  <si>
    <t xml:space="preserve">   37  </t>
  </si>
  <si>
    <t>762731150</t>
  </si>
  <si>
    <t>Montáž priestor. viazaných konštr. z guľatiny nad 450 do 600 cm2</t>
  </si>
  <si>
    <t>76273-1150</t>
  </si>
  <si>
    <t xml:space="preserve">   38  </t>
  </si>
  <si>
    <t>052182280</t>
  </si>
  <si>
    <t>Guľatina ihličnatá SM/JD/D6 tr. 1, bez kôry do priemeru 320mm</t>
  </si>
  <si>
    <t>02.01.11</t>
  </si>
  <si>
    <t xml:space="preserve">   39  </t>
  </si>
  <si>
    <t>762795000</t>
  </si>
  <si>
    <t>Spojovacie a ochranné prostriedky k montáži konštrukcií viazaných</t>
  </si>
  <si>
    <t>76279-5000</t>
  </si>
  <si>
    <t xml:space="preserve">   40  </t>
  </si>
  <si>
    <t>998762103</t>
  </si>
  <si>
    <t>Presun hmôt pre tesárske konštr. v objektoch výšky do 24 m</t>
  </si>
  <si>
    <t>99876-2103</t>
  </si>
  <si>
    <t xml:space="preserve">762 - Konštrukcie tesárske  spolu: </t>
  </si>
  <si>
    <t xml:space="preserve">   41  </t>
  </si>
  <si>
    <t>700</t>
  </si>
  <si>
    <t>764.211</t>
  </si>
  <si>
    <t>Krytina z hliníkového plechu zo zvitkov šírky 500mm</t>
  </si>
  <si>
    <t>45.00.00</t>
  </si>
  <si>
    <t xml:space="preserve">   42  </t>
  </si>
  <si>
    <t>764</t>
  </si>
  <si>
    <t>998764103</t>
  </si>
  <si>
    <t>Presun hmôt pre klampiarske konštr. v objektoch výšky do 24 m</t>
  </si>
  <si>
    <t>99876-4103</t>
  </si>
  <si>
    <t>45.22.13</t>
  </si>
  <si>
    <t xml:space="preserve">764 - Konštrukcie klampiarske  spolu: </t>
  </si>
  <si>
    <t xml:space="preserve">   43  </t>
  </si>
  <si>
    <t>783</t>
  </si>
  <si>
    <t>783225100</t>
  </si>
  <si>
    <t>Nátery kov. stav. doplnk. konštr. syntet. dvojnás.+1x email</t>
  </si>
  <si>
    <t>78322-5100</t>
  </si>
  <si>
    <t>45.44.21</t>
  </si>
  <si>
    <t xml:space="preserve">   44  </t>
  </si>
  <si>
    <t>783226100</t>
  </si>
  <si>
    <t>Nátery kov. stav. doplnk. konštr. syntet. základné</t>
  </si>
  <si>
    <t>78322-6100</t>
  </si>
  <si>
    <t xml:space="preserve">   45  </t>
  </si>
  <si>
    <t>783627002</t>
  </si>
  <si>
    <t>Náter drevených konštrukcií ADLER 1x impreg. + 2x Pullex Plus-Lasur (resp. adekvat. náhrada)</t>
  </si>
  <si>
    <t>78362-7002</t>
  </si>
  <si>
    <t>45.44.22</t>
  </si>
  <si>
    <t xml:space="preserve">783 - Nátery  spolu: </t>
  </si>
  <si>
    <t xml:space="preserve">   46  </t>
  </si>
  <si>
    <t>921</t>
  </si>
  <si>
    <t>210220021</t>
  </si>
  <si>
    <t>Montáž uzemňovacieho vedenia v zemi, FeZn pás do 120mm2, vrátane prepojenia zvarom</t>
  </si>
  <si>
    <t>M</t>
  </si>
  <si>
    <t>74531-0021</t>
  </si>
  <si>
    <t>45.31.1*</t>
  </si>
  <si>
    <t>MK</t>
  </si>
  <si>
    <t xml:space="preserve">   47  </t>
  </si>
  <si>
    <t>3549000A34</t>
  </si>
  <si>
    <t>Plochá uzemňovacia (FeZn) páska 30x4</t>
  </si>
  <si>
    <t>kg</t>
  </si>
  <si>
    <t>31.20.10</t>
  </si>
  <si>
    <t xml:space="preserve">t195304             </t>
  </si>
  <si>
    <t>MZ</t>
  </si>
  <si>
    <t xml:space="preserve">   48  </t>
  </si>
  <si>
    <t>210220101</t>
  </si>
  <si>
    <t>Montáž zachytávacieho, zvodového vodiča s podperami, FeZn drôt D8-10mm</t>
  </si>
  <si>
    <t>74521-0101</t>
  </si>
  <si>
    <t xml:space="preserve">   49  </t>
  </si>
  <si>
    <t>3549000A00</t>
  </si>
  <si>
    <t>Kruhový bleskozvodný (FeZn) drôt D8</t>
  </si>
  <si>
    <t xml:space="preserve">t195008             </t>
  </si>
  <si>
    <t xml:space="preserve">   50  </t>
  </si>
  <si>
    <t>3549011A10</t>
  </si>
  <si>
    <t>Podpera vedenia (FeZn) do dreva : PV 17, vrut (D8x100 +110)mm</t>
  </si>
  <si>
    <t xml:space="preserve">f312622             </t>
  </si>
  <si>
    <t xml:space="preserve">   51  </t>
  </si>
  <si>
    <t>210220211</t>
  </si>
  <si>
    <t>Montáž zachytávacej tyče do dĺžky 2m, upevnenie na strešný hrebeň, do dreva</t>
  </si>
  <si>
    <t>74511-0211</t>
  </si>
  <si>
    <t xml:space="preserve">   52  </t>
  </si>
  <si>
    <t>3549030A02</t>
  </si>
  <si>
    <t>Tyč zachytávacia (FeZn) : JD 20, so závitom do dreva (D18x2000)mm</t>
  </si>
  <si>
    <t xml:space="preserve">f111116             </t>
  </si>
  <si>
    <t xml:space="preserve">   53  </t>
  </si>
  <si>
    <t>3549030A70</t>
  </si>
  <si>
    <t>- držiak zachytávacej tyče (FeZn) : DJ 4h, na krov, horný, pre tyče D18</t>
  </si>
  <si>
    <t xml:space="preserve">f211212             </t>
  </si>
  <si>
    <t xml:space="preserve">   54  </t>
  </si>
  <si>
    <t>3549030A80</t>
  </si>
  <si>
    <t>- strieška ochranná (FeZn) : OS 01, horná, otvor D20 (mm)</t>
  </si>
  <si>
    <t xml:space="preserve">f221112             </t>
  </si>
  <si>
    <t xml:space="preserve">   55  </t>
  </si>
  <si>
    <t>210220301</t>
  </si>
  <si>
    <t>Montáž bleskozvodnej svorky do 2 skrutiek (SS,SP1,SR 03)</t>
  </si>
  <si>
    <t>74524-0301</t>
  </si>
  <si>
    <t xml:space="preserve">   56  </t>
  </si>
  <si>
    <t>3549040A20</t>
  </si>
  <si>
    <t>Svorka spojovacia (FeZn) : SS s.p. 2sk, s príložkou (2xM8)</t>
  </si>
  <si>
    <t xml:space="preserve">f613112             </t>
  </si>
  <si>
    <t xml:space="preserve">   57  </t>
  </si>
  <si>
    <t>210220302</t>
  </si>
  <si>
    <t>Montáž bleskozvodnej svorky nad 2 skrutky (SJ,SK,SO,SZ,ST,SR01-2)</t>
  </si>
  <si>
    <t>74524-0302</t>
  </si>
  <si>
    <t xml:space="preserve">   58  </t>
  </si>
  <si>
    <t>3549040A36</t>
  </si>
  <si>
    <t>Svorka skúšobná (FeZn) : SZ (4xM8)</t>
  </si>
  <si>
    <t xml:space="preserve">t614109             </t>
  </si>
  <si>
    <t xml:space="preserve">   59  </t>
  </si>
  <si>
    <t>3549040A42</t>
  </si>
  <si>
    <t>Svorka odbočná, spojovacia (FeZn) : SR 02, pre uzemňovaciu pásku 30x4 (4xM8)</t>
  </si>
  <si>
    <t xml:space="preserve">f616122             </t>
  </si>
  <si>
    <t xml:space="preserve">   60  </t>
  </si>
  <si>
    <t>210220373</t>
  </si>
  <si>
    <t>Montáž ochranného uholníka, alebo rúrky, s držiakmi, do dreva</t>
  </si>
  <si>
    <t>74525-0373</t>
  </si>
  <si>
    <t xml:space="preserve">   61  </t>
  </si>
  <si>
    <t>3549060A01</t>
  </si>
  <si>
    <t>Ochranný uholník (FeZn) : OU 1,7 m</t>
  </si>
  <si>
    <t xml:space="preserve">f511121             </t>
  </si>
  <si>
    <t xml:space="preserve">   62  </t>
  </si>
  <si>
    <t>3549060A14</t>
  </si>
  <si>
    <t>- držiak ochranného uholníka (FeZn) : DU D, vrut do dreva (D12x80 +100)mm</t>
  </si>
  <si>
    <t xml:space="preserve">f521112             </t>
  </si>
  <si>
    <t xml:space="preserve">   63  </t>
  </si>
  <si>
    <t>213291000</t>
  </si>
  <si>
    <t>Spracovanie východiskovej revízie a vypracovanie správy</t>
  </si>
  <si>
    <t>hod</t>
  </si>
  <si>
    <t>74381-1000</t>
  </si>
  <si>
    <t xml:space="preserve">M21 - 155 Elektromontáže  spolu: </t>
  </si>
  <si>
    <t xml:space="preserve">   64  </t>
  </si>
  <si>
    <t>946</t>
  </si>
  <si>
    <t>460200163</t>
  </si>
  <si>
    <t>Káblové ryhy šírky 35, hĺbky 80 [cm], zemina tr.3</t>
  </si>
  <si>
    <t>19020-0163</t>
  </si>
  <si>
    <t xml:space="preserve">   65  </t>
  </si>
  <si>
    <t>460560163</t>
  </si>
  <si>
    <t>Zásyp ryhy šírky 35, hĺbky 80 [cm], zemina tr.3</t>
  </si>
  <si>
    <t>19056-0163</t>
  </si>
  <si>
    <t xml:space="preserve">M46 - 202 Zemné práce pri ext. montážach  spolu: </t>
  </si>
  <si>
    <t xml:space="preserve">PRÁCE A DODÁVKY M  spolu: </t>
  </si>
  <si>
    <t>19.01.2020</t>
  </si>
  <si>
    <t>Dátum: 19.01.2020</t>
  </si>
</sst>
</file>

<file path=xl/styles.xml><?xml version="1.0" encoding="utf-8"?>
<styleSheet xmlns="http://schemas.openxmlformats.org/spreadsheetml/2006/main">
  <numFmts count="8">
    <numFmt numFmtId="164" formatCode="#,##0&quot; Sk&quot;;[Red]\-#,##0&quot; Sk&quot;"/>
    <numFmt numFmtId="165" formatCode="\ #,##0&quot; Sk &quot;;\-#,##0&quot; Sk &quot;;&quot; - Sk &quot;;@\ "/>
    <numFmt numFmtId="166" formatCode="#,##0\ "/>
    <numFmt numFmtId="167" formatCode="#,##0.00000"/>
    <numFmt numFmtId="168" formatCode="#,##0.000"/>
    <numFmt numFmtId="169" formatCode="0.000"/>
    <numFmt numFmtId="170" formatCode="#,##0.0"/>
    <numFmt numFmtId="171" formatCode="#,##0.0000"/>
  </numFmts>
  <fonts count="26">
    <font>
      <sz val="10"/>
      <name val="Arial"/>
      <family val="2"/>
      <charset val="238"/>
    </font>
    <font>
      <b/>
      <sz val="7"/>
      <name val="Letter Gothic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6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3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0">
    <xf numFmtId="0" fontId="0" fillId="0" borderId="0"/>
    <xf numFmtId="0" fontId="1" fillId="0" borderId="1">
      <alignment vertical="center"/>
    </xf>
    <xf numFmtId="0" fontId="25" fillId="0" borderId="0" applyFill="0" applyBorder="0">
      <alignment vertical="center"/>
    </xf>
    <xf numFmtId="164" fontId="1" fillId="0" borderId="1"/>
    <xf numFmtId="0" fontId="25" fillId="0" borderId="1" applyFill="0"/>
    <xf numFmtId="165" fontId="25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0" borderId="0"/>
    <xf numFmtId="0" fontId="7" fillId="0" borderId="0"/>
    <xf numFmtId="0" fontId="25" fillId="4" borderId="8" applyNumberFormat="0" applyAlignment="0" applyProtection="0"/>
    <xf numFmtId="0" fontId="18" fillId="16" borderId="9" applyNumberFormat="0" applyAlignment="0" applyProtection="0"/>
    <xf numFmtId="0" fontId="25" fillId="4" borderId="8" applyNumberFormat="0" applyAlignment="0" applyProtection="0"/>
    <xf numFmtId="0" fontId="1" fillId="0" borderId="0" applyBorder="0">
      <alignment vertical="center"/>
    </xf>
    <xf numFmtId="0" fontId="1" fillId="0" borderId="10">
      <alignment vertical="center"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9" applyNumberFormat="0" applyAlignment="0" applyProtection="0"/>
    <xf numFmtId="0" fontId="15" fillId="0" borderId="0" applyNumberFormat="0" applyFill="0" applyBorder="0" applyAlignment="0" applyProtection="0"/>
  </cellStyleXfs>
  <cellXfs count="163">
    <xf numFmtId="0" fontId="0" fillId="0" borderId="0" xfId="0"/>
    <xf numFmtId="0" fontId="19" fillId="0" borderId="0" xfId="48" applyFont="1"/>
    <xf numFmtId="0" fontId="19" fillId="0" borderId="0" xfId="48" applyFont="1" applyAlignment="1">
      <alignment horizontal="left" vertical="center"/>
    </xf>
    <xf numFmtId="0" fontId="20" fillId="0" borderId="0" xfId="47" applyFont="1" applyAlignment="1">
      <alignment horizontal="left" vertical="center"/>
    </xf>
    <xf numFmtId="0" fontId="21" fillId="0" borderId="0" xfId="47" applyFont="1"/>
    <xf numFmtId="0" fontId="19" fillId="0" borderId="11" xfId="48" applyFont="1" applyBorder="1" applyAlignment="1">
      <alignment horizontal="left" vertical="center"/>
    </xf>
    <xf numFmtId="0" fontId="19" fillId="0" borderId="12" xfId="48" applyFont="1" applyBorder="1" applyAlignment="1">
      <alignment horizontal="left" vertical="center"/>
    </xf>
    <xf numFmtId="0" fontId="19" fillId="0" borderId="12" xfId="48" applyFont="1" applyBorder="1" applyAlignment="1">
      <alignment horizontal="right" vertical="center"/>
    </xf>
    <xf numFmtId="0" fontId="19" fillId="0" borderId="13" xfId="48" applyFont="1" applyBorder="1" applyAlignment="1">
      <alignment horizontal="left" vertical="center"/>
    </xf>
    <xf numFmtId="0" fontId="22" fillId="0" borderId="0" xfId="47" applyFont="1"/>
    <xf numFmtId="0" fontId="22" fillId="0" borderId="0" xfId="47" applyFont="1" applyProtection="1">
      <protection locked="0"/>
    </xf>
    <xf numFmtId="49" fontId="22" fillId="0" borderId="0" xfId="47" applyNumberFormat="1" applyFont="1"/>
    <xf numFmtId="0" fontId="19" fillId="0" borderId="14" xfId="48" applyFont="1" applyBorder="1" applyAlignment="1">
      <alignment horizontal="left" vertical="center"/>
    </xf>
    <xf numFmtId="0" fontId="19" fillId="0" borderId="15" xfId="48" applyFont="1" applyBorder="1" applyAlignment="1">
      <alignment horizontal="left" vertical="center"/>
    </xf>
    <xf numFmtId="0" fontId="19" fillId="0" borderId="15" xfId="48" applyFont="1" applyBorder="1" applyAlignment="1">
      <alignment horizontal="right" vertical="center"/>
    </xf>
    <xf numFmtId="0" fontId="19" fillId="0" borderId="16" xfId="48" applyFont="1" applyBorder="1" applyAlignment="1">
      <alignment horizontal="left" vertical="center"/>
    </xf>
    <xf numFmtId="0" fontId="19" fillId="0" borderId="17" xfId="48" applyFont="1" applyBorder="1" applyAlignment="1">
      <alignment horizontal="left" vertical="center"/>
    </xf>
    <xf numFmtId="0" fontId="19" fillId="0" borderId="18" xfId="48" applyFont="1" applyBorder="1" applyAlignment="1">
      <alignment horizontal="left" vertical="center"/>
    </xf>
    <xf numFmtId="0" fontId="19" fillId="0" borderId="18" xfId="48" applyFont="1" applyBorder="1" applyAlignment="1">
      <alignment horizontal="right" vertical="center"/>
    </xf>
    <xf numFmtId="0" fontId="19" fillId="0" borderId="19" xfId="48" applyFont="1" applyBorder="1" applyAlignment="1">
      <alignment horizontal="left" vertical="center"/>
    </xf>
    <xf numFmtId="0" fontId="19" fillId="0" borderId="20" xfId="48" applyFont="1" applyBorder="1" applyAlignment="1">
      <alignment horizontal="left" vertical="center"/>
    </xf>
    <xf numFmtId="0" fontId="19" fillId="0" borderId="21" xfId="48" applyFont="1" applyBorder="1" applyAlignment="1">
      <alignment horizontal="left" vertical="center"/>
    </xf>
    <xf numFmtId="0" fontId="19" fillId="0" borderId="21" xfId="48" applyFont="1" applyBorder="1" applyAlignment="1">
      <alignment horizontal="right" vertical="center"/>
    </xf>
    <xf numFmtId="49" fontId="19" fillId="0" borderId="22" xfId="48" applyNumberFormat="1" applyFont="1" applyBorder="1" applyAlignment="1">
      <alignment horizontal="left" vertical="center"/>
    </xf>
    <xf numFmtId="49" fontId="19" fillId="0" borderId="12" xfId="48" applyNumberFormat="1" applyFont="1" applyBorder="1" applyAlignment="1">
      <alignment horizontal="left" vertical="center"/>
    </xf>
    <xf numFmtId="0" fontId="19" fillId="0" borderId="23" xfId="48" applyFont="1" applyBorder="1" applyAlignment="1">
      <alignment horizontal="left" vertical="center"/>
    </xf>
    <xf numFmtId="0" fontId="19" fillId="0" borderId="24" xfId="48" applyFont="1" applyBorder="1" applyAlignment="1">
      <alignment horizontal="left" vertical="center"/>
    </xf>
    <xf numFmtId="0" fontId="19" fillId="0" borderId="25" xfId="48" applyFont="1" applyBorder="1" applyAlignment="1">
      <alignment horizontal="left" vertical="center"/>
    </xf>
    <xf numFmtId="49" fontId="19" fillId="0" borderId="15" xfId="48" applyNumberFormat="1" applyFont="1" applyBorder="1" applyAlignment="1">
      <alignment horizontal="left" vertical="center"/>
    </xf>
    <xf numFmtId="0" fontId="19" fillId="0" borderId="26" xfId="48" applyFont="1" applyBorder="1" applyAlignment="1">
      <alignment horizontal="left" vertical="center"/>
    </xf>
    <xf numFmtId="0" fontId="19" fillId="0" borderId="27" xfId="48" applyFont="1" applyBorder="1" applyAlignment="1">
      <alignment horizontal="left" vertical="center"/>
    </xf>
    <xf numFmtId="0" fontId="19" fillId="0" borderId="28" xfId="48" applyFont="1" applyBorder="1" applyAlignment="1">
      <alignment horizontal="left" vertical="center"/>
    </xf>
    <xf numFmtId="0" fontId="19" fillId="0" borderId="11" xfId="48" applyFont="1" applyBorder="1" applyAlignment="1">
      <alignment horizontal="right" vertical="center"/>
    </xf>
    <xf numFmtId="3" fontId="19" fillId="0" borderId="29" xfId="48" applyNumberFormat="1" applyFont="1" applyBorder="1" applyAlignment="1">
      <alignment horizontal="right" vertical="center"/>
    </xf>
    <xf numFmtId="3" fontId="19" fillId="0" borderId="13" xfId="48" applyNumberFormat="1" applyFont="1" applyBorder="1" applyAlignment="1">
      <alignment horizontal="right" vertical="center"/>
    </xf>
    <xf numFmtId="0" fontId="19" fillId="0" borderId="23" xfId="48" applyFont="1" applyBorder="1" applyAlignment="1">
      <alignment horizontal="right" vertical="center"/>
    </xf>
    <xf numFmtId="3" fontId="19" fillId="0" borderId="30" xfId="48" applyNumberFormat="1" applyFont="1" applyBorder="1" applyAlignment="1">
      <alignment horizontal="right" vertical="center"/>
    </xf>
    <xf numFmtId="0" fontId="19" fillId="0" borderId="24" xfId="48" applyFont="1" applyBorder="1" applyAlignment="1">
      <alignment horizontal="right" vertical="center"/>
    </xf>
    <xf numFmtId="3" fontId="19" fillId="0" borderId="25" xfId="48" applyNumberFormat="1" applyFont="1" applyBorder="1" applyAlignment="1">
      <alignment horizontal="right" vertical="center"/>
    </xf>
    <xf numFmtId="0" fontId="19" fillId="0" borderId="26" xfId="48" applyFont="1" applyBorder="1" applyAlignment="1">
      <alignment horizontal="right" vertical="center"/>
    </xf>
    <xf numFmtId="3" fontId="19" fillId="0" borderId="31" xfId="48" applyNumberFormat="1" applyFont="1" applyBorder="1" applyAlignment="1">
      <alignment horizontal="right" vertical="center"/>
    </xf>
    <xf numFmtId="0" fontId="19" fillId="0" borderId="27" xfId="48" applyFont="1" applyBorder="1" applyAlignment="1">
      <alignment horizontal="right" vertical="center"/>
    </xf>
    <xf numFmtId="3" fontId="19" fillId="0" borderId="28" xfId="48" applyNumberFormat="1" applyFont="1" applyBorder="1" applyAlignment="1">
      <alignment horizontal="right" vertical="center"/>
    </xf>
    <xf numFmtId="0" fontId="23" fillId="0" borderId="32" xfId="48" applyFont="1" applyBorder="1" applyAlignment="1">
      <alignment horizontal="center" vertical="center"/>
    </xf>
    <xf numFmtId="0" fontId="19" fillId="0" borderId="33" xfId="48" applyFont="1" applyBorder="1" applyAlignment="1">
      <alignment horizontal="left" vertical="center"/>
    </xf>
    <xf numFmtId="0" fontId="19" fillId="0" borderId="33" xfId="48" applyFont="1" applyBorder="1" applyAlignment="1">
      <alignment horizontal="center" vertical="center"/>
    </xf>
    <xf numFmtId="0" fontId="19" fillId="0" borderId="34" xfId="48" applyFont="1" applyBorder="1" applyAlignment="1">
      <alignment horizontal="center" vertical="center"/>
    </xf>
    <xf numFmtId="0" fontId="19" fillId="0" borderId="35" xfId="48" applyFont="1" applyBorder="1" applyAlignment="1">
      <alignment horizontal="center" vertical="center"/>
    </xf>
    <xf numFmtId="0" fontId="19" fillId="0" borderId="36" xfId="48" applyFont="1" applyBorder="1" applyAlignment="1">
      <alignment horizontal="center" vertical="center"/>
    </xf>
    <xf numFmtId="0" fontId="19" fillId="0" borderId="37" xfId="48" applyFont="1" applyBorder="1" applyAlignment="1">
      <alignment horizontal="center" vertical="center"/>
    </xf>
    <xf numFmtId="0" fontId="19" fillId="0" borderId="38" xfId="48" applyFont="1" applyBorder="1" applyAlignment="1">
      <alignment horizontal="center" vertical="center"/>
    </xf>
    <xf numFmtId="0" fontId="19" fillId="0" borderId="39" xfId="48" applyFont="1" applyBorder="1" applyAlignment="1">
      <alignment horizontal="left" vertical="center"/>
    </xf>
    <xf numFmtId="4" fontId="19" fillId="0" borderId="39" xfId="48" applyNumberFormat="1" applyFont="1" applyBorder="1" applyAlignment="1">
      <alignment horizontal="right" vertical="center"/>
    </xf>
    <xf numFmtId="4" fontId="19" fillId="0" borderId="40" xfId="48" applyNumberFormat="1" applyFont="1" applyBorder="1" applyAlignment="1">
      <alignment horizontal="right" vertical="center"/>
    </xf>
    <xf numFmtId="0" fontId="19" fillId="0" borderId="41" xfId="48" applyFont="1" applyBorder="1" applyAlignment="1">
      <alignment horizontal="left" vertical="center"/>
    </xf>
    <xf numFmtId="0" fontId="19" fillId="0" borderId="42" xfId="48" applyNumberFormat="1" applyFont="1" applyBorder="1" applyAlignment="1">
      <alignment horizontal="left" vertical="center"/>
    </xf>
    <xf numFmtId="0" fontId="19" fillId="0" borderId="43" xfId="48" applyFont="1" applyBorder="1" applyAlignment="1">
      <alignment horizontal="center" vertical="center"/>
    </xf>
    <xf numFmtId="0" fontId="19" fillId="0" borderId="10" xfId="48" applyFont="1" applyBorder="1" applyAlignment="1">
      <alignment horizontal="left" vertical="center"/>
    </xf>
    <xf numFmtId="4" fontId="19" fillId="0" borderId="10" xfId="48" applyNumberFormat="1" applyFont="1" applyBorder="1" applyAlignment="1">
      <alignment horizontal="right" vertical="center"/>
    </xf>
    <xf numFmtId="0" fontId="19" fillId="0" borderId="44" xfId="48" applyFont="1" applyBorder="1" applyAlignment="1">
      <alignment horizontal="left" vertical="center"/>
    </xf>
    <xf numFmtId="4" fontId="19" fillId="0" borderId="45" xfId="48" applyNumberFormat="1" applyFont="1" applyBorder="1" applyAlignment="1">
      <alignment horizontal="right" vertical="center"/>
    </xf>
    <xf numFmtId="4" fontId="19" fillId="0" borderId="46" xfId="48" applyNumberFormat="1" applyFont="1" applyBorder="1" applyAlignment="1">
      <alignment horizontal="right" vertical="center"/>
    </xf>
    <xf numFmtId="0" fontId="19" fillId="0" borderId="47" xfId="48" applyFont="1" applyBorder="1" applyAlignment="1">
      <alignment horizontal="center" vertical="center"/>
    </xf>
    <xf numFmtId="0" fontId="19" fillId="0" borderId="48" xfId="48" applyFont="1" applyBorder="1" applyAlignment="1">
      <alignment horizontal="left" vertical="center"/>
    </xf>
    <xf numFmtId="4" fontId="19" fillId="0" borderId="48" xfId="48" applyNumberFormat="1" applyFont="1" applyBorder="1" applyAlignment="1">
      <alignment horizontal="right" vertical="center"/>
    </xf>
    <xf numFmtId="4" fontId="19" fillId="0" borderId="49" xfId="48" applyNumberFormat="1" applyFont="1" applyBorder="1" applyAlignment="1">
      <alignment horizontal="right" vertical="center"/>
    </xf>
    <xf numFmtId="4" fontId="19" fillId="0" borderId="50" xfId="48" applyNumberFormat="1" applyFont="1" applyBorder="1" applyAlignment="1">
      <alignment horizontal="right" vertical="center"/>
    </xf>
    <xf numFmtId="0" fontId="19" fillId="0" borderId="27" xfId="48" applyFont="1" applyBorder="1"/>
    <xf numFmtId="0" fontId="19" fillId="0" borderId="35" xfId="48" applyFont="1" applyBorder="1" applyAlignment="1">
      <alignment horizontal="left" vertical="center"/>
    </xf>
    <xf numFmtId="49" fontId="19" fillId="0" borderId="44" xfId="48" applyNumberFormat="1" applyFont="1" applyBorder="1" applyAlignment="1">
      <alignment horizontal="left" vertical="center"/>
    </xf>
    <xf numFmtId="10" fontId="19" fillId="0" borderId="51" xfId="48" applyNumberFormat="1" applyFont="1" applyBorder="1" applyAlignment="1">
      <alignment horizontal="right" vertical="center"/>
    </xf>
    <xf numFmtId="0" fontId="19" fillId="0" borderId="52" xfId="48" applyFont="1" applyBorder="1" applyAlignment="1">
      <alignment horizontal="left" vertical="center"/>
    </xf>
    <xf numFmtId="49" fontId="19" fillId="0" borderId="15" xfId="48" applyNumberFormat="1" applyFont="1" applyBorder="1" applyAlignment="1">
      <alignment horizontal="right" vertical="center"/>
    </xf>
    <xf numFmtId="10" fontId="19" fillId="0" borderId="52" xfId="48" applyNumberFormat="1" applyFont="1" applyBorder="1" applyAlignment="1">
      <alignment horizontal="right" vertical="center"/>
    </xf>
    <xf numFmtId="0" fontId="19" fillId="0" borderId="49" xfId="48" applyFont="1" applyBorder="1" applyAlignment="1">
      <alignment horizontal="left" vertical="center"/>
    </xf>
    <xf numFmtId="0" fontId="19" fillId="0" borderId="53" xfId="48" applyFont="1" applyBorder="1" applyAlignment="1">
      <alignment horizontal="right" vertical="center"/>
    </xf>
    <xf numFmtId="0" fontId="19" fillId="0" borderId="54" xfId="48" applyFont="1" applyBorder="1" applyAlignment="1">
      <alignment horizontal="center" vertical="center"/>
    </xf>
    <xf numFmtId="0" fontId="19" fillId="0" borderId="55" xfId="48" applyFont="1" applyBorder="1" applyAlignment="1">
      <alignment horizontal="left" vertical="center"/>
    </xf>
    <xf numFmtId="0" fontId="19" fillId="0" borderId="55" xfId="48" applyFont="1" applyBorder="1" applyAlignment="1">
      <alignment horizontal="right" vertical="center"/>
    </xf>
    <xf numFmtId="0" fontId="19" fillId="0" borderId="56" xfId="48" applyFont="1" applyBorder="1" applyAlignment="1">
      <alignment horizontal="right" vertical="center"/>
    </xf>
    <xf numFmtId="3" fontId="19" fillId="0" borderId="57" xfId="48" applyNumberFormat="1" applyFont="1" applyBorder="1" applyAlignment="1">
      <alignment horizontal="right" vertical="center"/>
    </xf>
    <xf numFmtId="0" fontId="19" fillId="0" borderId="58" xfId="48" applyFont="1" applyBorder="1" applyAlignment="1">
      <alignment horizontal="left" vertical="center"/>
    </xf>
    <xf numFmtId="0" fontId="19" fillId="0" borderId="0" xfId="48" applyFont="1" applyBorder="1" applyAlignment="1">
      <alignment horizontal="right" vertical="center"/>
    </xf>
    <xf numFmtId="0" fontId="19" fillId="0" borderId="0" xfId="48" applyFont="1" applyBorder="1" applyAlignment="1">
      <alignment horizontal="left" vertical="center"/>
    </xf>
    <xf numFmtId="0" fontId="19" fillId="0" borderId="59" xfId="48" applyFont="1" applyBorder="1" applyAlignment="1">
      <alignment horizontal="right" vertical="center"/>
    </xf>
    <xf numFmtId="3" fontId="19" fillId="0" borderId="60" xfId="48" applyNumberFormat="1" applyFont="1" applyBorder="1" applyAlignment="1">
      <alignment horizontal="right" vertical="center"/>
    </xf>
    <xf numFmtId="0" fontId="19" fillId="0" borderId="30" xfId="48" applyFont="1" applyBorder="1" applyAlignment="1">
      <alignment horizontal="right" vertical="center"/>
    </xf>
    <xf numFmtId="3" fontId="19" fillId="0" borderId="59" xfId="48" applyNumberFormat="1" applyFont="1" applyBorder="1" applyAlignment="1">
      <alignment horizontal="right" vertical="center"/>
    </xf>
    <xf numFmtId="4" fontId="19" fillId="0" borderId="52" xfId="48" applyNumberFormat="1" applyFont="1" applyBorder="1" applyAlignment="1">
      <alignment horizontal="right" vertical="center"/>
    </xf>
    <xf numFmtId="0" fontId="19" fillId="0" borderId="26" xfId="48" applyFont="1" applyBorder="1" applyAlignment="1">
      <alignment horizontal="center" vertical="center"/>
    </xf>
    <xf numFmtId="3" fontId="19" fillId="0" borderId="27" xfId="48" applyNumberFormat="1" applyFont="1" applyBorder="1" applyAlignment="1">
      <alignment horizontal="right" vertical="center"/>
    </xf>
    <xf numFmtId="3" fontId="19" fillId="0" borderId="61" xfId="48" applyNumberFormat="1" applyFont="1" applyBorder="1" applyAlignment="1">
      <alignment horizontal="right" vertical="center"/>
    </xf>
    <xf numFmtId="0" fontId="23" fillId="0" borderId="62" xfId="48" applyFont="1" applyBorder="1" applyAlignment="1">
      <alignment horizontal="center" vertical="center"/>
    </xf>
    <xf numFmtId="0" fontId="19" fillId="0" borderId="63" xfId="48" applyFont="1" applyBorder="1" applyAlignment="1">
      <alignment horizontal="left" vertical="center"/>
    </xf>
    <xf numFmtId="0" fontId="19" fillId="0" borderId="64" xfId="48" applyFont="1" applyBorder="1" applyAlignment="1">
      <alignment horizontal="left" vertical="center"/>
    </xf>
    <xf numFmtId="166" fontId="19" fillId="0" borderId="65" xfId="48" applyNumberFormat="1" applyFont="1" applyBorder="1" applyAlignment="1">
      <alignment horizontal="right" vertical="center"/>
    </xf>
    <xf numFmtId="0" fontId="19" fillId="0" borderId="54" xfId="48" applyFont="1" applyBorder="1" applyAlignment="1">
      <alignment horizontal="left" vertical="center"/>
    </xf>
    <xf numFmtId="0" fontId="19" fillId="0" borderId="55" xfId="48" applyFont="1" applyBorder="1" applyAlignment="1">
      <alignment horizontal="center" vertical="center"/>
    </xf>
    <xf numFmtId="0" fontId="19" fillId="0" borderId="57" xfId="48" applyFont="1" applyBorder="1" applyAlignment="1">
      <alignment horizontal="center" vertical="center"/>
    </xf>
    <xf numFmtId="0" fontId="19" fillId="0" borderId="60" xfId="48" applyFont="1" applyBorder="1" applyAlignment="1">
      <alignment horizontal="left" vertical="center"/>
    </xf>
    <xf numFmtId="49" fontId="19" fillId="0" borderId="0" xfId="0" applyNumberFormat="1" applyFont="1" applyAlignment="1" applyProtection="1">
      <alignment horizontal="left" vertical="top" wrapText="1"/>
    </xf>
    <xf numFmtId="4" fontId="19" fillId="0" borderId="0" xfId="0" applyNumberFormat="1" applyFont="1" applyProtection="1"/>
    <xf numFmtId="167" fontId="19" fillId="0" borderId="0" xfId="0" applyNumberFormat="1" applyFont="1" applyProtection="1"/>
    <xf numFmtId="168" fontId="19" fillId="0" borderId="0" xfId="0" applyNumberFormat="1" applyFont="1" applyProtection="1"/>
    <xf numFmtId="0" fontId="19" fillId="0" borderId="0" xfId="0" applyFont="1" applyProtection="1"/>
    <xf numFmtId="0" fontId="23" fillId="0" borderId="0" xfId="0" applyFont="1" applyProtection="1"/>
    <xf numFmtId="0" fontId="20" fillId="0" borderId="0" xfId="0" applyFont="1" applyProtection="1"/>
    <xf numFmtId="0" fontId="19" fillId="0" borderId="66" xfId="0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left" vertical="top" wrapText="1"/>
    </xf>
    <xf numFmtId="4" fontId="23" fillId="0" borderId="0" xfId="0" applyNumberFormat="1" applyFont="1" applyProtection="1"/>
    <xf numFmtId="167" fontId="23" fillId="0" borderId="0" xfId="0" applyNumberFormat="1" applyFont="1" applyProtection="1"/>
    <xf numFmtId="168" fontId="23" fillId="0" borderId="0" xfId="0" applyNumberFormat="1" applyFont="1" applyProtection="1"/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168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167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horizontal="center" vertical="top"/>
    </xf>
    <xf numFmtId="16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wrapText="1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49" fontId="19" fillId="0" borderId="0" xfId="0" applyNumberFormat="1" applyFont="1" applyProtection="1"/>
    <xf numFmtId="170" fontId="21" fillId="0" borderId="0" xfId="0" applyNumberFormat="1" applyFont="1" applyAlignment="1" applyProtection="1">
      <alignment horizontal="right"/>
    </xf>
    <xf numFmtId="4" fontId="21" fillId="0" borderId="0" xfId="0" applyNumberFormat="1" applyFont="1" applyAlignment="1" applyProtection="1">
      <alignment horizontal="right"/>
    </xf>
    <xf numFmtId="168" fontId="21" fillId="0" borderId="0" xfId="0" applyNumberFormat="1" applyFont="1" applyAlignment="1" applyProtection="1">
      <alignment horizontal="right"/>
    </xf>
    <xf numFmtId="171" fontId="21" fillId="0" borderId="0" xfId="0" applyNumberFormat="1" applyFont="1" applyAlignment="1" applyProtection="1">
      <alignment horizontal="right"/>
    </xf>
    <xf numFmtId="49" fontId="19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/>
    <xf numFmtId="0" fontId="20" fillId="0" borderId="0" xfId="0" applyFont="1" applyAlignment="1" applyProtection="1">
      <alignment wrapText="1"/>
    </xf>
    <xf numFmtId="0" fontId="19" fillId="0" borderId="66" xfId="0" applyFont="1" applyBorder="1" applyAlignment="1" applyProtection="1">
      <alignment horizontal="center" wrapText="1"/>
    </xf>
    <xf numFmtId="0" fontId="19" fillId="0" borderId="67" xfId="0" applyNumberFormat="1" applyFont="1" applyBorder="1" applyAlignment="1" applyProtection="1">
      <alignment horizontal="center"/>
    </xf>
    <xf numFmtId="0" fontId="24" fillId="0" borderId="67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horizontal="center"/>
    </xf>
    <xf numFmtId="0" fontId="19" fillId="0" borderId="67" xfId="0" applyFont="1" applyBorder="1" applyAlignment="1" applyProtection="1">
      <alignment horizontal="left"/>
    </xf>
    <xf numFmtId="49" fontId="19" fillId="0" borderId="67" xfId="0" applyNumberFormat="1" applyFont="1" applyBorder="1" applyAlignment="1" applyProtection="1">
      <alignment horizontal="left"/>
    </xf>
    <xf numFmtId="0" fontId="19" fillId="0" borderId="67" xfId="0" applyFont="1" applyBorder="1" applyAlignment="1" applyProtection="1">
      <alignment horizontal="right"/>
    </xf>
    <xf numFmtId="0" fontId="19" fillId="0" borderId="39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wrapText="1"/>
    </xf>
    <xf numFmtId="0" fontId="19" fillId="0" borderId="68" xfId="0" applyNumberFormat="1" applyFont="1" applyBorder="1" applyAlignment="1" applyProtection="1">
      <alignment horizontal="center"/>
    </xf>
    <xf numFmtId="0" fontId="24" fillId="0" borderId="68" xfId="0" applyFont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168" fontId="19" fillId="0" borderId="68" xfId="0" applyNumberFormat="1" applyFont="1" applyBorder="1" applyProtection="1"/>
    <xf numFmtId="0" fontId="19" fillId="0" borderId="68" xfId="0" applyFont="1" applyBorder="1" applyProtection="1"/>
    <xf numFmtId="49" fontId="19" fillId="0" borderId="68" xfId="0" applyNumberFormat="1" applyFont="1" applyBorder="1" applyAlignment="1" applyProtection="1">
      <alignment horizontal="left"/>
    </xf>
    <xf numFmtId="0" fontId="19" fillId="0" borderId="68" xfId="0" applyFont="1" applyBorder="1" applyAlignment="1" applyProtection="1">
      <alignment horizontal="center"/>
    </xf>
    <xf numFmtId="0" fontId="19" fillId="0" borderId="68" xfId="0" applyFont="1" applyBorder="1" applyAlignment="1" applyProtection="1">
      <alignment horizontal="right"/>
    </xf>
    <xf numFmtId="170" fontId="19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/>
    </xf>
    <xf numFmtId="49" fontId="19" fillId="0" borderId="0" xfId="0" applyNumberFormat="1" applyFont="1" applyAlignment="1" applyProtection="1">
      <alignment horizontal="left" vertical="top"/>
    </xf>
    <xf numFmtId="49" fontId="19" fillId="0" borderId="0" xfId="0" applyNumberFormat="1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right" vertical="top" wrapText="1"/>
    </xf>
    <xf numFmtId="4" fontId="23" fillId="0" borderId="0" xfId="0" applyNumberFormat="1" applyFont="1" applyAlignment="1" applyProtection="1">
      <alignment vertical="top"/>
    </xf>
    <xf numFmtId="167" fontId="23" fillId="0" borderId="0" xfId="0" applyNumberFormat="1" applyFont="1" applyAlignment="1" applyProtection="1">
      <alignment vertical="top"/>
    </xf>
    <xf numFmtId="168" fontId="23" fillId="0" borderId="0" xfId="0" applyNumberFormat="1" applyFont="1" applyAlignment="1" applyProtection="1">
      <alignment vertical="top"/>
    </xf>
    <xf numFmtId="169" fontId="23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right" vertical="top" wrapText="1"/>
    </xf>
    <xf numFmtId="0" fontId="19" fillId="0" borderId="66" xfId="0" applyFont="1" applyBorder="1" applyAlignment="1" applyProtection="1">
      <alignment horizontal="center"/>
    </xf>
  </cellXfs>
  <cellStyles count="60">
    <cellStyle name="1 000 Sk" xfId="1"/>
    <cellStyle name="1 000,-  Sk" xfId="2"/>
    <cellStyle name="1 000,- Kč" xfId="3"/>
    <cellStyle name="1 000,- Sk" xfId="4"/>
    <cellStyle name="1000 Sk_fakturuj99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data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eutral" xfId="46"/>
    <cellStyle name="normálne" xfId="0" builtinId="0"/>
    <cellStyle name="normálne_KLs" xfId="47"/>
    <cellStyle name="normálne_KLv" xfId="48"/>
    <cellStyle name="Note" xfId="49"/>
    <cellStyle name="Output" xfId="50"/>
    <cellStyle name="Poznámka" xfId="51" builtinId="10" customBuiltin="1"/>
    <cellStyle name="TEXT" xfId="52"/>
    <cellStyle name="TEXT1" xfId="53"/>
    <cellStyle name="Title" xfId="54"/>
    <cellStyle name="Total" xfId="55"/>
    <cellStyle name="Vstup" xfId="56" builtinId="20" customBuiltin="1"/>
    <cellStyle name="Výpočet" xfId="57" builtinId="22" customBuiltin="1"/>
    <cellStyle name="Výstup" xfId="58" builtinId="21" customBuiltin="1"/>
    <cellStyle name="Warning Text" xfId="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topLeftCell="A4" workbookViewId="0">
      <selection activeCell="J8" sqref="J8"/>
    </sheetView>
  </sheetViews>
  <sheetFormatPr defaultRowHeight="12.75" customHeight="1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.5703125" style="1" customWidth="1"/>
    <col min="11" max="11" width="2.28515625" style="1" customWidth="1"/>
    <col min="12" max="25" width="4.570312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0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ht="18" customHeight="1">
      <c r="B2" s="5" t="s">
        <v>6</v>
      </c>
      <c r="C2" s="6"/>
      <c r="D2" s="6"/>
      <c r="E2" s="6"/>
      <c r="F2" s="6"/>
      <c r="G2" s="6"/>
      <c r="H2" s="7"/>
      <c r="I2" s="7" t="s">
        <v>7</v>
      </c>
      <c r="J2" s="8" t="s">
        <v>8</v>
      </c>
      <c r="Z2" s="4" t="s">
        <v>9</v>
      </c>
      <c r="AA2" s="9" t="s">
        <v>10</v>
      </c>
      <c r="AB2" s="10" t="s">
        <v>11</v>
      </c>
      <c r="AC2" s="9"/>
      <c r="AD2" s="11"/>
    </row>
    <row r="3" spans="2:30" ht="18" customHeight="1">
      <c r="B3" s="12" t="s">
        <v>12</v>
      </c>
      <c r="C3" s="13"/>
      <c r="D3" s="13"/>
      <c r="E3" s="13"/>
      <c r="F3" s="13"/>
      <c r="G3" s="13"/>
      <c r="H3" s="14"/>
      <c r="I3" s="14" t="s">
        <v>13</v>
      </c>
      <c r="J3" s="15"/>
      <c r="Z3" s="4" t="s">
        <v>14</v>
      </c>
      <c r="AA3" s="9" t="s">
        <v>15</v>
      </c>
      <c r="AB3" s="10" t="s">
        <v>11</v>
      </c>
      <c r="AC3" s="9" t="s">
        <v>16</v>
      </c>
      <c r="AD3" s="11" t="s">
        <v>17</v>
      </c>
    </row>
    <row r="4" spans="2:30" ht="18" customHeight="1">
      <c r="B4" s="16" t="s">
        <v>12</v>
      </c>
      <c r="C4" s="17"/>
      <c r="D4" s="17"/>
      <c r="E4" s="17"/>
      <c r="F4" s="17"/>
      <c r="G4" s="17"/>
      <c r="H4" s="18"/>
      <c r="I4" s="18"/>
      <c r="J4" s="19"/>
      <c r="Z4" s="4" t="s">
        <v>18</v>
      </c>
      <c r="AA4" s="9" t="s">
        <v>19</v>
      </c>
      <c r="AB4" s="10" t="s">
        <v>11</v>
      </c>
      <c r="AC4" s="9"/>
      <c r="AD4" s="11"/>
    </row>
    <row r="5" spans="2:30" ht="18" customHeight="1">
      <c r="B5" s="20" t="s">
        <v>20</v>
      </c>
      <c r="C5" s="21"/>
      <c r="D5" s="21"/>
      <c r="E5" s="21" t="s">
        <v>21</v>
      </c>
      <c r="F5" s="22"/>
      <c r="G5" s="21"/>
      <c r="H5" s="21" t="s">
        <v>22</v>
      </c>
      <c r="I5" s="22" t="s">
        <v>23</v>
      </c>
      <c r="J5" s="23" t="s">
        <v>479</v>
      </c>
      <c r="Z5" s="4" t="s">
        <v>24</v>
      </c>
      <c r="AA5" s="9" t="s">
        <v>15</v>
      </c>
      <c r="AB5" s="10" t="s">
        <v>11</v>
      </c>
      <c r="AC5" s="9" t="s">
        <v>16</v>
      </c>
      <c r="AD5" s="11" t="s">
        <v>17</v>
      </c>
    </row>
    <row r="6" spans="2:30" ht="18" customHeight="1">
      <c r="B6" s="5" t="s">
        <v>25</v>
      </c>
      <c r="C6" s="6"/>
      <c r="D6" s="6"/>
      <c r="E6" s="6"/>
      <c r="F6" s="6"/>
      <c r="G6" s="6" t="s">
        <v>26</v>
      </c>
      <c r="H6" s="24" t="s">
        <v>27</v>
      </c>
      <c r="I6" s="6"/>
      <c r="J6" s="8"/>
      <c r="Z6" s="4" t="s">
        <v>28</v>
      </c>
      <c r="AA6" s="9" t="s">
        <v>29</v>
      </c>
      <c r="AB6" s="10" t="s">
        <v>11</v>
      </c>
      <c r="AC6" s="9" t="s">
        <v>16</v>
      </c>
      <c r="AD6" s="11" t="s">
        <v>17</v>
      </c>
    </row>
    <row r="7" spans="2:30" ht="18" customHeight="1">
      <c r="B7" s="25"/>
      <c r="C7" s="26" t="s">
        <v>30</v>
      </c>
      <c r="D7" s="26"/>
      <c r="E7" s="26"/>
      <c r="F7" s="26"/>
      <c r="G7" s="26" t="s">
        <v>31</v>
      </c>
      <c r="H7" s="26"/>
      <c r="I7" s="26" t="s">
        <v>32</v>
      </c>
      <c r="J7" s="27"/>
    </row>
    <row r="8" spans="2:30" ht="18" customHeight="1">
      <c r="B8" s="12" t="s">
        <v>33</v>
      </c>
      <c r="C8" s="13"/>
      <c r="D8" s="13"/>
      <c r="E8" s="13"/>
      <c r="F8" s="13"/>
      <c r="G8" s="13" t="s">
        <v>26</v>
      </c>
      <c r="H8" s="13"/>
      <c r="I8" s="13"/>
      <c r="J8" s="15"/>
    </row>
    <row r="9" spans="2:30" ht="18" customHeight="1">
      <c r="B9" s="16"/>
      <c r="C9" s="17"/>
      <c r="D9" s="17"/>
      <c r="E9" s="17"/>
      <c r="F9" s="17"/>
      <c r="G9" s="26" t="s">
        <v>31</v>
      </c>
      <c r="H9" s="17"/>
      <c r="I9" s="17" t="s">
        <v>32</v>
      </c>
      <c r="J9" s="19"/>
    </row>
    <row r="10" spans="2:30" ht="18" customHeight="1">
      <c r="B10" s="12" t="s">
        <v>34</v>
      </c>
      <c r="C10" s="13"/>
      <c r="D10" s="13"/>
      <c r="E10" s="13"/>
      <c r="F10" s="13"/>
      <c r="G10" s="13" t="s">
        <v>26</v>
      </c>
      <c r="H10" s="28" t="s">
        <v>35</v>
      </c>
      <c r="I10" s="13"/>
      <c r="J10" s="15"/>
    </row>
    <row r="11" spans="2:30" ht="18" customHeight="1">
      <c r="B11" s="29"/>
      <c r="C11" s="30" t="s">
        <v>36</v>
      </c>
      <c r="D11" s="30"/>
      <c r="E11" s="30"/>
      <c r="F11" s="30"/>
      <c r="G11" s="30" t="s">
        <v>31</v>
      </c>
      <c r="H11" s="30"/>
      <c r="I11" s="30" t="s">
        <v>32</v>
      </c>
      <c r="J11" s="31" t="s">
        <v>37</v>
      </c>
    </row>
    <row r="12" spans="2:30" ht="18" customHeight="1">
      <c r="B12" s="32"/>
      <c r="C12" s="6"/>
      <c r="D12" s="6"/>
      <c r="E12" s="6"/>
      <c r="F12" s="33">
        <f>IF(B12&lt;&gt;0,ROUND($J$31/B12,0),0)</f>
        <v>0</v>
      </c>
      <c r="G12" s="7"/>
      <c r="H12" s="6"/>
      <c r="I12" s="6"/>
      <c r="J12" s="34">
        <f>IF(G12&lt;&gt;0,ROUND($J$31/G12,0),0)</f>
        <v>0</v>
      </c>
    </row>
    <row r="13" spans="2:30" ht="18" customHeight="1">
      <c r="B13" s="35"/>
      <c r="C13" s="26"/>
      <c r="D13" s="26"/>
      <c r="E13" s="26"/>
      <c r="F13" s="36">
        <f>IF(B13&lt;&gt;0,ROUND($J$31/B13,0),0)</f>
        <v>0</v>
      </c>
      <c r="G13" s="37"/>
      <c r="H13" s="26"/>
      <c r="I13" s="26"/>
      <c r="J13" s="38">
        <f>IF(G13&lt;&gt;0,ROUND($J$31/G13,0),0)</f>
        <v>0</v>
      </c>
    </row>
    <row r="14" spans="2:30" ht="18" customHeight="1">
      <c r="B14" s="39"/>
      <c r="C14" s="30"/>
      <c r="D14" s="30"/>
      <c r="E14" s="30"/>
      <c r="F14" s="40">
        <f>IF(B14&lt;&gt;0,ROUND($J$31/B14,0),0)</f>
        <v>0</v>
      </c>
      <c r="G14" s="41"/>
      <c r="H14" s="30"/>
      <c r="I14" s="30"/>
      <c r="J14" s="42">
        <f>IF(G14&lt;&gt;0,ROUND($J$31/G14,0),0)</f>
        <v>0</v>
      </c>
    </row>
    <row r="15" spans="2:30" ht="18" customHeight="1">
      <c r="B15" s="43" t="s">
        <v>38</v>
      </c>
      <c r="C15" s="44" t="s">
        <v>39</v>
      </c>
      <c r="D15" s="45" t="s">
        <v>40</v>
      </c>
      <c r="E15" s="45" t="s">
        <v>41</v>
      </c>
      <c r="F15" s="46" t="s">
        <v>42</v>
      </c>
      <c r="G15" s="43" t="s">
        <v>43</v>
      </c>
      <c r="H15" s="47" t="s">
        <v>44</v>
      </c>
      <c r="I15" s="48"/>
      <c r="J15" s="49"/>
    </row>
    <row r="16" spans="2:30" ht="18" customHeight="1">
      <c r="B16" s="50">
        <v>1</v>
      </c>
      <c r="C16" s="51" t="s">
        <v>45</v>
      </c>
      <c r="D16" s="52">
        <f>Prehlad!H45</f>
        <v>0</v>
      </c>
      <c r="E16" s="52">
        <f>Prehlad!I45</f>
        <v>0</v>
      </c>
      <c r="F16" s="53">
        <f>D16+E16</f>
        <v>0</v>
      </c>
      <c r="G16" s="50">
        <v>6</v>
      </c>
      <c r="H16" s="54" t="s">
        <v>46</v>
      </c>
      <c r="I16" s="55"/>
      <c r="J16" s="53">
        <v>0</v>
      </c>
    </row>
    <row r="17" spans="2:10" ht="18" customHeight="1">
      <c r="B17" s="56">
        <v>2</v>
      </c>
      <c r="C17" s="57" t="s">
        <v>47</v>
      </c>
      <c r="D17" s="58">
        <f>Prehlad!H85</f>
        <v>0</v>
      </c>
      <c r="E17" s="58">
        <f>Prehlad!I85</f>
        <v>0</v>
      </c>
      <c r="F17" s="53">
        <f>D17+E17</f>
        <v>0</v>
      </c>
      <c r="G17" s="56">
        <v>7</v>
      </c>
      <c r="H17" s="59" t="s">
        <v>48</v>
      </c>
      <c r="I17" s="13"/>
      <c r="J17" s="60">
        <v>0</v>
      </c>
    </row>
    <row r="18" spans="2:10" ht="18" customHeight="1">
      <c r="B18" s="56">
        <v>3</v>
      </c>
      <c r="C18" s="57" t="s">
        <v>49</v>
      </c>
      <c r="D18" s="58">
        <f>Prehlad!H114</f>
        <v>0</v>
      </c>
      <c r="E18" s="58">
        <f>Prehlad!I114</f>
        <v>0</v>
      </c>
      <c r="F18" s="53">
        <f>D18+E18</f>
        <v>0</v>
      </c>
      <c r="G18" s="56">
        <v>8</v>
      </c>
      <c r="H18" s="59" t="s">
        <v>50</v>
      </c>
      <c r="I18" s="13"/>
      <c r="J18" s="60">
        <v>0</v>
      </c>
    </row>
    <row r="19" spans="2:10" ht="18" customHeight="1">
      <c r="B19" s="56">
        <v>4</v>
      </c>
      <c r="C19" s="57" t="s">
        <v>51</v>
      </c>
      <c r="D19" s="58"/>
      <c r="E19" s="58"/>
      <c r="F19" s="61">
        <f>D19+E19</f>
        <v>0</v>
      </c>
      <c r="G19" s="56">
        <v>9</v>
      </c>
      <c r="H19" s="59" t="s">
        <v>12</v>
      </c>
      <c r="I19" s="13"/>
      <c r="J19" s="60">
        <v>0</v>
      </c>
    </row>
    <row r="20" spans="2:10" ht="18" customHeight="1">
      <c r="B20" s="62">
        <v>5</v>
      </c>
      <c r="C20" s="63" t="s">
        <v>52</v>
      </c>
      <c r="D20" s="64">
        <f>SUM(D16:D19)</f>
        <v>0</v>
      </c>
      <c r="E20" s="65">
        <f>SUM(E16:E19)</f>
        <v>0</v>
      </c>
      <c r="F20" s="66">
        <f>SUM(F16:F19)</f>
        <v>0</v>
      </c>
      <c r="G20" s="62">
        <v>10</v>
      </c>
      <c r="H20" s="67"/>
      <c r="I20" s="22" t="s">
        <v>53</v>
      </c>
      <c r="J20" s="66">
        <f>SUM(J16:J19)</f>
        <v>0</v>
      </c>
    </row>
    <row r="21" spans="2:10" ht="18" customHeight="1">
      <c r="B21" s="43" t="s">
        <v>54</v>
      </c>
      <c r="C21" s="68"/>
      <c r="D21" s="48" t="s">
        <v>55</v>
      </c>
      <c r="E21" s="48"/>
      <c r="F21" s="49"/>
      <c r="G21" s="43" t="s">
        <v>56</v>
      </c>
      <c r="H21" s="47" t="s">
        <v>57</v>
      </c>
      <c r="I21" s="48"/>
      <c r="J21" s="49"/>
    </row>
    <row r="22" spans="2:10" ht="18" customHeight="1">
      <c r="B22" s="50">
        <v>11</v>
      </c>
      <c r="C22" s="69" t="s">
        <v>58</v>
      </c>
      <c r="D22"/>
      <c r="E22" s="70">
        <v>0</v>
      </c>
      <c r="F22" s="53">
        <f>ROUND(((D16+E16+D17+E17+D18)*E22),2)</f>
        <v>0</v>
      </c>
      <c r="G22" s="56">
        <v>16</v>
      </c>
      <c r="H22" s="59" t="s">
        <v>59</v>
      </c>
      <c r="I22" s="71"/>
      <c r="J22" s="60">
        <v>0</v>
      </c>
    </row>
    <row r="23" spans="2:10" ht="18" customHeight="1">
      <c r="B23" s="56">
        <v>12</v>
      </c>
      <c r="C23" s="69" t="s">
        <v>60</v>
      </c>
      <c r="D23" s="72"/>
      <c r="E23" s="73">
        <v>0</v>
      </c>
      <c r="F23" s="60">
        <f>ROUND(((D16+E16+D17+E17+D18)*E23),2)</f>
        <v>0</v>
      </c>
      <c r="G23" s="56">
        <v>17</v>
      </c>
      <c r="H23" s="59" t="s">
        <v>61</v>
      </c>
      <c r="I23" s="71"/>
      <c r="J23" s="60">
        <v>0</v>
      </c>
    </row>
    <row r="24" spans="2:10" ht="18" customHeight="1">
      <c r="B24" s="56">
        <v>13</v>
      </c>
      <c r="C24" s="69" t="s">
        <v>62</v>
      </c>
      <c r="D24" s="72"/>
      <c r="E24" s="73">
        <v>0</v>
      </c>
      <c r="F24" s="60">
        <f>ROUND(((D16+E16+D17+E17+D18)*E24),2)</f>
        <v>0</v>
      </c>
      <c r="G24" s="56">
        <v>18</v>
      </c>
      <c r="H24" s="59" t="s">
        <v>63</v>
      </c>
      <c r="I24" s="71"/>
      <c r="J24" s="60">
        <v>0</v>
      </c>
    </row>
    <row r="25" spans="2:10" ht="18" customHeight="1">
      <c r="B25" s="56">
        <v>14</v>
      </c>
      <c r="C25" s="69" t="s">
        <v>12</v>
      </c>
      <c r="D25" s="72"/>
      <c r="E25" s="73">
        <v>0</v>
      </c>
      <c r="F25" s="60">
        <f>ROUND(((D16+E16+D17+E17+D18+E18)*E25),2)</f>
        <v>0</v>
      </c>
      <c r="G25" s="56">
        <v>19</v>
      </c>
      <c r="H25" s="59" t="s">
        <v>12</v>
      </c>
      <c r="I25" s="71"/>
      <c r="J25" s="60">
        <v>0</v>
      </c>
    </row>
    <row r="26" spans="2:10" ht="18" customHeight="1">
      <c r="B26" s="62">
        <v>15</v>
      </c>
      <c r="C26" s="74"/>
      <c r="D26" s="22"/>
      <c r="E26" s="75" t="s">
        <v>64</v>
      </c>
      <c r="F26" s="66">
        <f>SUM(F22:F25)</f>
        <v>0</v>
      </c>
      <c r="G26" s="62">
        <v>20</v>
      </c>
      <c r="H26" s="74"/>
      <c r="I26" s="75" t="s">
        <v>65</v>
      </c>
      <c r="J26" s="66">
        <f>SUM(J22:J25)</f>
        <v>0</v>
      </c>
    </row>
    <row r="27" spans="2:10" ht="18" customHeight="1">
      <c r="B27" s="76"/>
      <c r="C27" s="77" t="s">
        <v>66</v>
      </c>
      <c r="D27" s="78"/>
      <c r="E27" s="79" t="s">
        <v>67</v>
      </c>
      <c r="F27" s="80"/>
      <c r="G27" s="43" t="s">
        <v>68</v>
      </c>
      <c r="H27" s="47" t="s">
        <v>69</v>
      </c>
      <c r="I27" s="48"/>
      <c r="J27" s="49"/>
    </row>
    <row r="28" spans="2:10" ht="18" customHeight="1">
      <c r="B28" s="81"/>
      <c r="C28" s="82"/>
      <c r="D28" s="83"/>
      <c r="E28" s="84"/>
      <c r="F28" s="85"/>
      <c r="G28" s="50">
        <v>21</v>
      </c>
      <c r="H28" s="54"/>
      <c r="I28" s="86" t="s">
        <v>70</v>
      </c>
      <c r="J28" s="53">
        <f>ROUND(F20,2)+J20+F26+J26</f>
        <v>0</v>
      </c>
    </row>
    <row r="29" spans="2:10" ht="18" customHeight="1">
      <c r="B29" s="81"/>
      <c r="C29" s="83" t="s">
        <v>71</v>
      </c>
      <c r="D29" s="83"/>
      <c r="E29" s="87"/>
      <c r="F29" s="85"/>
      <c r="G29" s="56">
        <v>22</v>
      </c>
      <c r="H29" s="59" t="s">
        <v>72</v>
      </c>
      <c r="I29" s="88">
        <f>J28-I30</f>
        <v>0</v>
      </c>
      <c r="J29" s="60">
        <f>ROUND((I29*20)/100,2)</f>
        <v>0</v>
      </c>
    </row>
    <row r="30" spans="2:10" ht="18" customHeight="1">
      <c r="B30" s="12"/>
      <c r="C30" s="13" t="s">
        <v>73</v>
      </c>
      <c r="D30" s="13"/>
      <c r="E30" s="87"/>
      <c r="F30" s="85"/>
      <c r="G30" s="56">
        <v>23</v>
      </c>
      <c r="H30" s="59" t="s">
        <v>74</v>
      </c>
      <c r="I30" s="88">
        <f>SUMIF(Prehlad!O11:O9999,0,Prehlad!J11:J9999)</f>
        <v>0</v>
      </c>
      <c r="J30" s="60">
        <f>ROUND((I30*0)/100,2)</f>
        <v>0</v>
      </c>
    </row>
    <row r="31" spans="2:10" ht="18" customHeight="1">
      <c r="B31" s="81"/>
      <c r="C31" s="83"/>
      <c r="D31" s="83"/>
      <c r="E31" s="87"/>
      <c r="F31" s="85"/>
      <c r="G31" s="62">
        <v>24</v>
      </c>
      <c r="H31" s="74"/>
      <c r="I31" s="75" t="s">
        <v>75</v>
      </c>
      <c r="J31" s="66">
        <f>SUM(J28:J30)</f>
        <v>0</v>
      </c>
    </row>
    <row r="32" spans="2:10" ht="18" customHeight="1">
      <c r="B32" s="89"/>
      <c r="C32" s="30"/>
      <c r="D32" s="90"/>
      <c r="E32" s="91"/>
      <c r="F32" s="42"/>
      <c r="G32" s="92" t="s">
        <v>76</v>
      </c>
      <c r="H32" s="93" t="s">
        <v>77</v>
      </c>
      <c r="I32" s="94"/>
      <c r="J32" s="95">
        <v>0</v>
      </c>
    </row>
    <row r="33" spans="2:10" ht="18" customHeight="1">
      <c r="B33" s="96"/>
      <c r="C33" s="97"/>
      <c r="D33" s="77" t="s">
        <v>78</v>
      </c>
      <c r="E33" s="97"/>
      <c r="F33" s="97"/>
      <c r="G33" s="97"/>
      <c r="H33" s="97" t="s">
        <v>79</v>
      </c>
      <c r="I33" s="97"/>
      <c r="J33" s="98"/>
    </row>
    <row r="34" spans="2:10" ht="18" customHeight="1">
      <c r="B34" s="81"/>
      <c r="C34" s="82"/>
      <c r="D34" s="83"/>
      <c r="E34" s="83"/>
      <c r="F34" s="82"/>
      <c r="G34" s="83"/>
      <c r="H34" s="83"/>
      <c r="I34" s="83"/>
      <c r="J34" s="99"/>
    </row>
    <row r="35" spans="2:10" ht="18" customHeight="1">
      <c r="B35" s="81"/>
      <c r="C35" s="83" t="s">
        <v>71</v>
      </c>
      <c r="D35" s="83"/>
      <c r="E35" s="83"/>
      <c r="F35" s="82"/>
      <c r="G35" s="83" t="s">
        <v>71</v>
      </c>
      <c r="H35" s="83"/>
      <c r="I35" s="83"/>
      <c r="J35" s="99"/>
    </row>
    <row r="36" spans="2:10" ht="18" customHeight="1">
      <c r="B36" s="12"/>
      <c r="C36" s="13" t="s">
        <v>73</v>
      </c>
      <c r="D36" s="13"/>
      <c r="E36" s="13"/>
      <c r="F36" s="14"/>
      <c r="G36" s="13" t="s">
        <v>73</v>
      </c>
      <c r="H36" s="13"/>
      <c r="I36" s="13"/>
      <c r="J36" s="15"/>
    </row>
    <row r="37" spans="2:10" ht="18" customHeight="1">
      <c r="B37" s="81"/>
      <c r="C37" s="83" t="s">
        <v>67</v>
      </c>
      <c r="D37" s="83"/>
      <c r="E37" s="83"/>
      <c r="F37" s="82"/>
      <c r="G37" s="83" t="s">
        <v>67</v>
      </c>
      <c r="H37" s="83"/>
      <c r="I37" s="83"/>
      <c r="J37" s="99"/>
    </row>
    <row r="38" spans="2:10" ht="18" customHeight="1">
      <c r="B38" s="81"/>
      <c r="C38" s="83"/>
      <c r="D38" s="83"/>
      <c r="E38" s="83"/>
      <c r="F38" s="83"/>
      <c r="G38" s="83"/>
      <c r="H38" s="83"/>
      <c r="I38" s="83"/>
      <c r="J38" s="99"/>
    </row>
    <row r="39" spans="2:10" ht="18" customHeight="1">
      <c r="B39" s="81"/>
      <c r="C39" s="83"/>
      <c r="D39" s="83"/>
      <c r="E39" s="83"/>
      <c r="F39" s="83"/>
      <c r="G39" s="83"/>
      <c r="H39" s="83"/>
      <c r="I39" s="83"/>
      <c r="J39" s="99"/>
    </row>
    <row r="40" spans="2:10" ht="18" customHeight="1">
      <c r="B40" s="81"/>
      <c r="C40" s="83"/>
      <c r="D40" s="83"/>
      <c r="E40" s="83"/>
      <c r="F40" s="83"/>
      <c r="G40" s="83"/>
      <c r="H40" s="83"/>
      <c r="I40" s="83"/>
      <c r="J40" s="99"/>
    </row>
    <row r="41" spans="2:10" ht="18" customHeight="1">
      <c r="B41" s="29"/>
      <c r="C41" s="30"/>
      <c r="D41" s="30"/>
      <c r="E41" s="30"/>
      <c r="F41" s="30"/>
      <c r="G41" s="30"/>
      <c r="H41" s="30"/>
      <c r="I41" s="30"/>
      <c r="J41" s="31"/>
    </row>
  </sheetData>
  <sheetProtection selectLockedCells="1" selectUnlockedCells="1"/>
  <printOptions horizontalCentered="1"/>
  <pageMargins left="0.2361111111111111" right="0.2361111111111111" top="0.35416666666666669" bottom="0.236111111111111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showGridLines="0" workbookViewId="0">
      <selection activeCell="G1" sqref="G1:G65536"/>
    </sheetView>
  </sheetViews>
  <sheetFormatPr defaultRowHeight="13.7" customHeight="1"/>
  <cols>
    <col min="1" max="1" width="42.28515625" style="100" customWidth="1"/>
    <col min="2" max="4" width="10.140625" style="101" customWidth="1"/>
    <col min="5" max="5" width="9.140625" style="102"/>
    <col min="6" max="6" width="9.140625" style="103"/>
    <col min="7" max="7" width="0" style="103" hidden="1" customWidth="1"/>
    <col min="8" max="23" width="9.140625" style="104"/>
    <col min="24" max="25" width="5.7109375" style="104" customWidth="1"/>
    <col min="26" max="26" width="6.5703125" style="104" customWidth="1"/>
    <col min="27" max="27" width="24.28515625" style="104" customWidth="1"/>
    <col min="28" max="28" width="4.28515625" style="104" customWidth="1"/>
    <col min="29" max="29" width="8.28515625" style="104" customWidth="1"/>
    <col min="30" max="30" width="8.7109375" style="104" customWidth="1"/>
    <col min="31" max="16384" width="9.140625" style="104"/>
  </cols>
  <sheetData>
    <row r="1" spans="1:30" ht="12.75">
      <c r="A1" s="105" t="s">
        <v>80</v>
      </c>
      <c r="C1" s="104"/>
      <c r="E1" s="105" t="s">
        <v>22</v>
      </c>
      <c r="F1" s="104"/>
      <c r="G1" s="10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>
      <c r="A2" s="105" t="s">
        <v>81</v>
      </c>
      <c r="C2" s="104"/>
      <c r="E2" s="105" t="s">
        <v>82</v>
      </c>
      <c r="F2" s="104"/>
      <c r="G2" s="104"/>
      <c r="Z2" s="4" t="s">
        <v>9</v>
      </c>
      <c r="AA2" s="9" t="s">
        <v>83</v>
      </c>
      <c r="AB2" s="10" t="s">
        <v>11</v>
      </c>
      <c r="AC2" s="9"/>
      <c r="AD2" s="11"/>
    </row>
    <row r="3" spans="1:30" ht="12.75">
      <c r="A3" s="105" t="s">
        <v>84</v>
      </c>
      <c r="C3" s="104"/>
      <c r="E3" s="105" t="s">
        <v>85</v>
      </c>
      <c r="F3" s="104"/>
      <c r="G3" s="104"/>
      <c r="Z3" s="4" t="s">
        <v>14</v>
      </c>
      <c r="AA3" s="9" t="s">
        <v>86</v>
      </c>
      <c r="AB3" s="10" t="s">
        <v>11</v>
      </c>
      <c r="AC3" s="9" t="s">
        <v>16</v>
      </c>
      <c r="AD3" s="11" t="s">
        <v>17</v>
      </c>
    </row>
    <row r="4" spans="1:30" ht="12.75">
      <c r="A4" s="104"/>
      <c r="B4" s="104"/>
      <c r="C4" s="104"/>
      <c r="D4" s="104"/>
      <c r="E4" s="104"/>
      <c r="F4" s="104"/>
      <c r="G4" s="104"/>
      <c r="Z4" s="4" t="s">
        <v>18</v>
      </c>
      <c r="AA4" s="9" t="s">
        <v>87</v>
      </c>
      <c r="AB4" s="10" t="s">
        <v>11</v>
      </c>
      <c r="AC4" s="9"/>
      <c r="AD4" s="11"/>
    </row>
    <row r="5" spans="1:30" ht="12.75">
      <c r="A5" s="105" t="s">
        <v>88</v>
      </c>
      <c r="B5" s="104"/>
      <c r="C5" s="104"/>
      <c r="D5" s="104"/>
      <c r="E5" s="104"/>
      <c r="F5" s="104"/>
      <c r="G5" s="104"/>
      <c r="Z5" s="4" t="s">
        <v>24</v>
      </c>
      <c r="AA5" s="9" t="s">
        <v>86</v>
      </c>
      <c r="AB5" s="10" t="s">
        <v>11</v>
      </c>
      <c r="AC5" s="9" t="s">
        <v>16</v>
      </c>
      <c r="AD5" s="11" t="s">
        <v>17</v>
      </c>
    </row>
    <row r="6" spans="1:30" ht="12.75">
      <c r="A6" s="105"/>
      <c r="B6" s="104"/>
      <c r="C6" s="104"/>
      <c r="D6" s="104"/>
      <c r="E6" s="104"/>
      <c r="F6" s="104"/>
      <c r="G6" s="104"/>
      <c r="Z6" s="4" t="s">
        <v>28</v>
      </c>
      <c r="AA6" s="9" t="s">
        <v>89</v>
      </c>
      <c r="AB6" s="10" t="s">
        <v>11</v>
      </c>
      <c r="AC6" s="9" t="s">
        <v>16</v>
      </c>
      <c r="AD6" s="11" t="s">
        <v>17</v>
      </c>
    </row>
    <row r="7" spans="1:30" ht="12.75">
      <c r="A7" s="105"/>
      <c r="B7" s="104"/>
      <c r="C7" s="104"/>
      <c r="D7" s="104"/>
      <c r="E7" s="104"/>
      <c r="F7" s="104"/>
      <c r="G7" s="104"/>
    </row>
    <row r="8" spans="1:30" ht="13.5">
      <c r="A8" s="104" t="s">
        <v>0</v>
      </c>
      <c r="B8" s="106" t="str">
        <f>CONCATENATE(AA2," ",AB2," ",AC2," ",AD2)</f>
        <v xml:space="preserve">Rekapitulácia rozpočtu v EUR  </v>
      </c>
      <c r="G8" s="104"/>
    </row>
    <row r="9" spans="1:30" ht="12.75">
      <c r="A9" s="107" t="s">
        <v>90</v>
      </c>
      <c r="B9" s="107" t="s">
        <v>40</v>
      </c>
      <c r="C9" s="107" t="s">
        <v>91</v>
      </c>
      <c r="D9" s="107" t="s">
        <v>92</v>
      </c>
      <c r="E9" s="108" t="s">
        <v>93</v>
      </c>
      <c r="F9" s="108" t="s">
        <v>94</v>
      </c>
      <c r="G9" s="107"/>
    </row>
    <row r="10" spans="1:30" ht="12.75">
      <c r="A10" s="109"/>
      <c r="B10" s="109"/>
      <c r="C10" s="109" t="s">
        <v>96</v>
      </c>
      <c r="D10" s="109"/>
      <c r="E10" s="108" t="s">
        <v>92</v>
      </c>
      <c r="F10" s="108" t="s">
        <v>92</v>
      </c>
      <c r="G10" s="109"/>
    </row>
    <row r="12" spans="1:30" ht="13.7" customHeight="1">
      <c r="A12" s="100" t="s">
        <v>97</v>
      </c>
      <c r="B12" s="101">
        <f>Prehlad!H20</f>
        <v>0</v>
      </c>
      <c r="C12" s="101">
        <f>Prehlad!I20</f>
        <v>0</v>
      </c>
      <c r="D12" s="101">
        <f>Prehlad!J20</f>
        <v>0</v>
      </c>
      <c r="E12" s="102">
        <f>Prehlad!L20</f>
        <v>0</v>
      </c>
      <c r="F12" s="103">
        <f>Prehlad!N20</f>
        <v>0</v>
      </c>
    </row>
    <row r="13" spans="1:30" ht="13.7" customHeight="1">
      <c r="A13" s="100" t="s">
        <v>98</v>
      </c>
      <c r="B13" s="101">
        <f>Prehlad!H28</f>
        <v>0</v>
      </c>
      <c r="C13" s="101">
        <f>Prehlad!I28</f>
        <v>0</v>
      </c>
      <c r="D13" s="101">
        <f>Prehlad!J28</f>
        <v>0</v>
      </c>
      <c r="E13" s="102">
        <f>Prehlad!L28</f>
        <v>27.3261562</v>
      </c>
      <c r="F13" s="103">
        <f>Prehlad!N28</f>
        <v>0</v>
      </c>
    </row>
    <row r="14" spans="1:30" ht="13.7" customHeight="1">
      <c r="A14" s="100" t="s">
        <v>99</v>
      </c>
      <c r="B14" s="101">
        <f>Prehlad!H32</f>
        <v>0</v>
      </c>
      <c r="C14" s="101">
        <f>Prehlad!I32</f>
        <v>0</v>
      </c>
      <c r="D14" s="101">
        <f>Prehlad!J32</f>
        <v>0</v>
      </c>
      <c r="E14" s="102">
        <f>Prehlad!L32</f>
        <v>0</v>
      </c>
      <c r="F14" s="103">
        <f>Prehlad!N32</f>
        <v>0</v>
      </c>
    </row>
    <row r="15" spans="1:30" ht="13.7" customHeight="1">
      <c r="A15" s="100" t="s">
        <v>100</v>
      </c>
      <c r="B15" s="101">
        <f>Prehlad!H37</f>
        <v>0</v>
      </c>
      <c r="C15" s="101">
        <f>Prehlad!I37</f>
        <v>0</v>
      </c>
      <c r="D15" s="101">
        <f>Prehlad!J37</f>
        <v>0</v>
      </c>
      <c r="E15" s="102">
        <f>Prehlad!L37</f>
        <v>9.9610559999999992</v>
      </c>
      <c r="F15" s="103">
        <f>Prehlad!N37</f>
        <v>0</v>
      </c>
    </row>
    <row r="16" spans="1:30" ht="13.7" customHeight="1">
      <c r="A16" s="100" t="s">
        <v>101</v>
      </c>
      <c r="B16" s="101">
        <f>Prehlad!H43</f>
        <v>0</v>
      </c>
      <c r="C16" s="101">
        <f>Prehlad!I43</f>
        <v>0</v>
      </c>
      <c r="D16" s="101">
        <f>Prehlad!J43</f>
        <v>0</v>
      </c>
      <c r="E16" s="102">
        <f>Prehlad!L43</f>
        <v>0.49440000000000001</v>
      </c>
      <c r="F16" s="103">
        <f>Prehlad!N43</f>
        <v>0</v>
      </c>
    </row>
    <row r="17" spans="1:7" ht="13.7" customHeight="1">
      <c r="A17" s="100" t="s">
        <v>102</v>
      </c>
      <c r="B17" s="101">
        <f>Prehlad!H45</f>
        <v>0</v>
      </c>
      <c r="C17" s="101">
        <f>Prehlad!I45</f>
        <v>0</v>
      </c>
      <c r="D17" s="101">
        <f>Prehlad!J45</f>
        <v>0</v>
      </c>
      <c r="E17" s="102">
        <f>Prehlad!L45</f>
        <v>37.781612199999998</v>
      </c>
      <c r="F17" s="103">
        <f>Prehlad!N45</f>
        <v>0</v>
      </c>
    </row>
    <row r="19" spans="1:7" ht="13.7" customHeight="1">
      <c r="A19" s="100" t="s">
        <v>103</v>
      </c>
      <c r="B19" s="101">
        <f>Prehlad!H72</f>
        <v>0</v>
      </c>
      <c r="C19" s="101">
        <f>Prehlad!I72</f>
        <v>0</v>
      </c>
      <c r="D19" s="101">
        <f>Prehlad!J72</f>
        <v>0</v>
      </c>
      <c r="E19" s="102">
        <f>Prehlad!L72</f>
        <v>11.670740600000002</v>
      </c>
      <c r="F19" s="103">
        <f>Prehlad!N72</f>
        <v>0</v>
      </c>
    </row>
    <row r="20" spans="1:7" ht="13.7" customHeight="1">
      <c r="A20" s="100" t="s">
        <v>104</v>
      </c>
      <c r="B20" s="101">
        <f>Prehlad!H77</f>
        <v>0</v>
      </c>
      <c r="C20" s="101">
        <f>Prehlad!I77</f>
        <v>0</v>
      </c>
      <c r="D20" s="101">
        <f>Prehlad!J77</f>
        <v>0</v>
      </c>
      <c r="E20" s="102">
        <f>Prehlad!L77</f>
        <v>9.7631999999999997E-2</v>
      </c>
      <c r="F20" s="103">
        <f>Prehlad!N77</f>
        <v>0</v>
      </c>
    </row>
    <row r="21" spans="1:7" ht="13.7" customHeight="1">
      <c r="A21" s="100" t="s">
        <v>105</v>
      </c>
      <c r="B21" s="101">
        <f>Prehlad!H83</f>
        <v>0</v>
      </c>
      <c r="C21" s="101">
        <f>Prehlad!I83</f>
        <v>0</v>
      </c>
      <c r="D21" s="101">
        <f>Prehlad!J83</f>
        <v>0</v>
      </c>
      <c r="E21" s="102">
        <f>Prehlad!L83</f>
        <v>0.13193829000000001</v>
      </c>
      <c r="F21" s="103">
        <f>Prehlad!N83</f>
        <v>0</v>
      </c>
    </row>
    <row r="22" spans="1:7" ht="13.7" customHeight="1">
      <c r="A22" s="100" t="s">
        <v>106</v>
      </c>
      <c r="B22" s="101">
        <f>Prehlad!H85</f>
        <v>0</v>
      </c>
      <c r="C22" s="101">
        <f>Prehlad!I85</f>
        <v>0</v>
      </c>
      <c r="D22" s="101">
        <f>Prehlad!J85</f>
        <v>0</v>
      </c>
      <c r="E22" s="102">
        <f>Prehlad!L85</f>
        <v>11.900310890000004</v>
      </c>
      <c r="F22" s="103">
        <f>Prehlad!N85</f>
        <v>0</v>
      </c>
    </row>
    <row r="24" spans="1:7" ht="13.7" customHeight="1">
      <c r="A24" s="100" t="s">
        <v>107</v>
      </c>
      <c r="B24" s="101">
        <f>Prehlad!H107</f>
        <v>0</v>
      </c>
      <c r="C24" s="101">
        <f>Prehlad!I107</f>
        <v>0</v>
      </c>
      <c r="D24" s="101">
        <f>Prehlad!J107</f>
        <v>0</v>
      </c>
      <c r="E24" s="102">
        <f>Prehlad!L107</f>
        <v>4.8015000000000002E-2</v>
      </c>
      <c r="F24" s="103">
        <f>Prehlad!N107</f>
        <v>0</v>
      </c>
    </row>
    <row r="25" spans="1:7" ht="13.7" customHeight="1">
      <c r="A25" s="100" t="s">
        <v>108</v>
      </c>
      <c r="B25" s="101">
        <f>Prehlad!H112</f>
        <v>0</v>
      </c>
      <c r="C25" s="101">
        <f>Prehlad!I112</f>
        <v>0</v>
      </c>
      <c r="D25" s="101">
        <f>Prehlad!J112</f>
        <v>0</v>
      </c>
      <c r="E25" s="102">
        <f>Prehlad!L112</f>
        <v>0</v>
      </c>
      <c r="F25" s="103">
        <f>Prehlad!N112</f>
        <v>0</v>
      </c>
    </row>
    <row r="26" spans="1:7" ht="13.7" customHeight="1">
      <c r="A26" s="100" t="s">
        <v>109</v>
      </c>
      <c r="B26" s="101">
        <f>Prehlad!H114</f>
        <v>0</v>
      </c>
      <c r="C26" s="101">
        <f>Prehlad!I114</f>
        <v>0</v>
      </c>
      <c r="D26" s="101">
        <f>Prehlad!J114</f>
        <v>0</v>
      </c>
      <c r="E26" s="102">
        <f>Prehlad!L114</f>
        <v>4.8015000000000002E-2</v>
      </c>
      <c r="F26" s="103">
        <f>Prehlad!N114</f>
        <v>0</v>
      </c>
    </row>
    <row r="28" spans="1:7" ht="13.7" customHeight="1">
      <c r="A28" s="110" t="s">
        <v>110</v>
      </c>
      <c r="B28" s="111">
        <f>Prehlad!H116</f>
        <v>0</v>
      </c>
      <c r="C28" s="111">
        <f>Prehlad!I116</f>
        <v>0</v>
      </c>
      <c r="D28" s="111">
        <f>Prehlad!J116</f>
        <v>0</v>
      </c>
      <c r="E28" s="112">
        <f>Prehlad!L116</f>
        <v>49.729938089999997</v>
      </c>
      <c r="F28" s="113">
        <f>Prehlad!N116</f>
        <v>0</v>
      </c>
      <c r="G28" s="113"/>
    </row>
  </sheetData>
  <sheetProtection selectLockedCells="1" selectUnlockedCells="1"/>
  <printOptions horizontalCentered="1"/>
  <pageMargins left="0.2361111111111111" right="0.2361111111111111" top="0.35416666666666669" bottom="0.4458333333333333" header="0.51180555555555551" footer="0.2361111111111111"/>
  <pageSetup paperSize="9" orientation="portrait" useFirstPageNumber="1" horizontalDpi="300" verticalDpi="300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6"/>
  <sheetViews>
    <sheetView showGridLines="0" tabSelected="1" workbookViewId="0">
      <selection activeCell="J5" sqref="J5"/>
    </sheetView>
  </sheetViews>
  <sheetFormatPr defaultRowHeight="12.75"/>
  <cols>
    <col min="1" max="1" width="6.140625" style="114" customWidth="1"/>
    <col min="2" max="2" width="4.140625" style="115" customWidth="1"/>
    <col min="3" max="3" width="13.28515625" style="116" customWidth="1"/>
    <col min="4" max="4" width="40.85546875" style="100" customWidth="1"/>
    <col min="5" max="5" width="10.140625" style="117" customWidth="1"/>
    <col min="6" max="6" width="5.28515625" style="118" customWidth="1"/>
    <col min="7" max="7" width="9.140625" style="119"/>
    <col min="8" max="9" width="0" style="119" hidden="1" customWidth="1"/>
    <col min="10" max="10" width="11.28515625" style="119" customWidth="1"/>
    <col min="11" max="12" width="0" style="120" hidden="1" customWidth="1"/>
    <col min="13" max="14" width="0" style="117" hidden="1" customWidth="1"/>
    <col min="15" max="15" width="3.5703125" style="118" customWidth="1"/>
    <col min="16" max="16" width="0" style="118" hidden="1" customWidth="1"/>
    <col min="17" max="19" width="0" style="117" hidden="1" customWidth="1"/>
    <col min="20" max="22" width="0" style="121" hidden="1" customWidth="1"/>
    <col min="23" max="23" width="0" style="122" hidden="1" customWidth="1"/>
    <col min="24" max="34" width="0" style="118" hidden="1" customWidth="1"/>
    <col min="35" max="35" width="9.140625" style="118"/>
    <col min="36" max="37" width="0" style="118" hidden="1" customWidth="1"/>
    <col min="38" max="16384" width="9.140625" style="118"/>
  </cols>
  <sheetData>
    <row r="1" spans="1:37" s="104" customFormat="1">
      <c r="A1" s="105" t="s">
        <v>80</v>
      </c>
      <c r="D1" s="123"/>
      <c r="E1" s="105" t="s">
        <v>22</v>
      </c>
      <c r="G1" s="101"/>
      <c r="J1" s="101"/>
      <c r="K1" s="102"/>
      <c r="Q1" s="103"/>
      <c r="R1" s="103"/>
      <c r="S1" s="103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24" t="s">
        <v>111</v>
      </c>
      <c r="AF1" s="125" t="s">
        <v>112</v>
      </c>
    </row>
    <row r="2" spans="1:37" s="104" customFormat="1">
      <c r="A2" s="105" t="s">
        <v>81</v>
      </c>
      <c r="D2" s="123"/>
      <c r="E2" s="105" t="s">
        <v>82</v>
      </c>
      <c r="G2" s="101"/>
      <c r="H2" s="126"/>
      <c r="J2" s="101"/>
      <c r="K2" s="102"/>
      <c r="Q2" s="103"/>
      <c r="R2" s="103"/>
      <c r="S2" s="103"/>
      <c r="Z2" s="4" t="s">
        <v>9</v>
      </c>
      <c r="AA2" s="9" t="s">
        <v>113</v>
      </c>
      <c r="AB2" s="10" t="s">
        <v>11</v>
      </c>
      <c r="AC2" s="9"/>
      <c r="AD2" s="11"/>
      <c r="AE2" s="124">
        <v>1</v>
      </c>
      <c r="AF2" s="127">
        <v>123.4567</v>
      </c>
    </row>
    <row r="3" spans="1:37" s="104" customFormat="1">
      <c r="A3" s="105" t="s">
        <v>84</v>
      </c>
      <c r="D3" s="123"/>
      <c r="E3" s="105" t="s">
        <v>480</v>
      </c>
      <c r="G3" s="101"/>
      <c r="J3" s="101"/>
      <c r="K3" s="102"/>
      <c r="Q3" s="103"/>
      <c r="R3" s="103"/>
      <c r="S3" s="103"/>
      <c r="Z3" s="4" t="s">
        <v>14</v>
      </c>
      <c r="AA3" s="9" t="s">
        <v>114</v>
      </c>
      <c r="AB3" s="10" t="s">
        <v>11</v>
      </c>
      <c r="AC3" s="9" t="s">
        <v>16</v>
      </c>
      <c r="AD3" s="11" t="s">
        <v>17</v>
      </c>
      <c r="AE3" s="124">
        <v>2</v>
      </c>
      <c r="AF3" s="128">
        <v>123.4567</v>
      </c>
    </row>
    <row r="4" spans="1:37" s="104" customFormat="1">
      <c r="D4" s="123"/>
      <c r="Q4" s="103"/>
      <c r="R4" s="103"/>
      <c r="S4" s="103"/>
      <c r="Z4" s="4" t="s">
        <v>18</v>
      </c>
      <c r="AA4" s="9" t="s">
        <v>115</v>
      </c>
      <c r="AB4" s="10" t="s">
        <v>11</v>
      </c>
      <c r="AC4" s="9"/>
      <c r="AD4" s="11"/>
      <c r="AE4" s="124">
        <v>3</v>
      </c>
      <c r="AF4" s="129">
        <v>123.4567</v>
      </c>
    </row>
    <row r="5" spans="1:37" s="104" customFormat="1">
      <c r="A5" s="105" t="s">
        <v>88</v>
      </c>
      <c r="D5" s="123"/>
      <c r="Q5" s="103"/>
      <c r="R5" s="103"/>
      <c r="S5" s="103"/>
      <c r="Z5" s="4" t="s">
        <v>24</v>
      </c>
      <c r="AA5" s="9" t="s">
        <v>114</v>
      </c>
      <c r="AB5" s="10" t="s">
        <v>11</v>
      </c>
      <c r="AC5" s="9" t="s">
        <v>16</v>
      </c>
      <c r="AD5" s="11" t="s">
        <v>17</v>
      </c>
      <c r="AE5" s="124">
        <v>4</v>
      </c>
      <c r="AF5" s="130">
        <v>123.4567</v>
      </c>
    </row>
    <row r="6" spans="1:37" s="104" customFormat="1">
      <c r="A6" s="105"/>
      <c r="D6" s="123"/>
      <c r="Q6" s="103"/>
      <c r="R6" s="103"/>
      <c r="S6" s="103"/>
      <c r="Z6" s="4" t="s">
        <v>28</v>
      </c>
      <c r="AA6" s="9" t="s">
        <v>116</v>
      </c>
      <c r="AB6" s="10" t="s">
        <v>11</v>
      </c>
      <c r="AC6" s="9" t="s">
        <v>16</v>
      </c>
      <c r="AD6" s="11" t="s">
        <v>17</v>
      </c>
      <c r="AE6" s="124" t="s">
        <v>117</v>
      </c>
      <c r="AF6" s="125">
        <v>123.4567</v>
      </c>
    </row>
    <row r="7" spans="1:37" s="104" customFormat="1">
      <c r="A7" s="105"/>
      <c r="D7" s="123"/>
      <c r="Q7" s="103"/>
      <c r="R7" s="103"/>
      <c r="S7" s="103"/>
    </row>
    <row r="8" spans="1:37" s="104" customFormat="1" ht="13.5">
      <c r="A8" s="104" t="s">
        <v>0</v>
      </c>
      <c r="B8" s="131"/>
      <c r="C8" s="132"/>
      <c r="D8" s="133" t="str">
        <f>CONCATENATE(AA2," ",AB2," ",AC2," ",AD2)</f>
        <v xml:space="preserve">Prehľad rozpočtových nákladov v EUR  </v>
      </c>
      <c r="E8" s="103"/>
      <c r="G8" s="101"/>
      <c r="H8" s="101"/>
      <c r="I8" s="101"/>
      <c r="J8" s="101"/>
      <c r="K8" s="102"/>
      <c r="L8" s="102"/>
      <c r="M8" s="103"/>
      <c r="N8" s="103"/>
      <c r="Q8" s="103"/>
      <c r="R8" s="103"/>
      <c r="S8" s="103"/>
    </row>
    <row r="9" spans="1:37" s="104" customFormat="1">
      <c r="A9" s="107" t="s">
        <v>118</v>
      </c>
      <c r="B9" s="107" t="s">
        <v>119</v>
      </c>
      <c r="C9" s="107" t="s">
        <v>120</v>
      </c>
      <c r="D9" s="134" t="s">
        <v>121</v>
      </c>
      <c r="E9" s="107" t="s">
        <v>122</v>
      </c>
      <c r="F9" s="107" t="s">
        <v>123</v>
      </c>
      <c r="G9" s="107" t="s">
        <v>124</v>
      </c>
      <c r="H9" s="107" t="s">
        <v>40</v>
      </c>
      <c r="I9" s="107" t="s">
        <v>91</v>
      </c>
      <c r="J9" s="107" t="s">
        <v>92</v>
      </c>
      <c r="K9" s="162" t="s">
        <v>125</v>
      </c>
      <c r="L9" s="162"/>
      <c r="M9" s="162" t="s">
        <v>126</v>
      </c>
      <c r="N9" s="162"/>
      <c r="O9" s="107" t="s">
        <v>127</v>
      </c>
      <c r="P9" s="135" t="s">
        <v>128</v>
      </c>
      <c r="Q9" s="135" t="s">
        <v>122</v>
      </c>
      <c r="R9" s="135" t="s">
        <v>122</v>
      </c>
      <c r="S9" s="135" t="s">
        <v>122</v>
      </c>
      <c r="T9" s="136" t="s">
        <v>129</v>
      </c>
      <c r="U9" s="136" t="s">
        <v>130</v>
      </c>
      <c r="V9" s="137" t="s">
        <v>131</v>
      </c>
      <c r="W9" s="138" t="s">
        <v>95</v>
      </c>
      <c r="X9" s="139" t="s">
        <v>120</v>
      </c>
      <c r="Y9" s="139" t="s">
        <v>120</v>
      </c>
      <c r="Z9" s="140" t="s">
        <v>132</v>
      </c>
      <c r="AA9" s="140" t="s">
        <v>133</v>
      </c>
      <c r="AB9" s="138" t="s">
        <v>131</v>
      </c>
      <c r="AC9" s="138" t="s">
        <v>134</v>
      </c>
      <c r="AD9" s="138" t="s">
        <v>135</v>
      </c>
      <c r="AE9" s="141" t="s">
        <v>136</v>
      </c>
      <c r="AF9" s="141" t="s">
        <v>137</v>
      </c>
      <c r="AG9" s="141" t="s">
        <v>122</v>
      </c>
      <c r="AH9" s="141" t="s">
        <v>138</v>
      </c>
      <c r="AJ9" s="104" t="s">
        <v>139</v>
      </c>
      <c r="AK9" s="104" t="s">
        <v>140</v>
      </c>
    </row>
    <row r="10" spans="1:37" s="104" customFormat="1">
      <c r="A10" s="109" t="s">
        <v>141</v>
      </c>
      <c r="B10" s="109" t="s">
        <v>142</v>
      </c>
      <c r="C10" s="142"/>
      <c r="D10" s="143" t="s">
        <v>143</v>
      </c>
      <c r="E10" s="109" t="s">
        <v>144</v>
      </c>
      <c r="F10" s="109" t="s">
        <v>145</v>
      </c>
      <c r="G10" s="109" t="s">
        <v>146</v>
      </c>
      <c r="H10" s="109" t="s">
        <v>147</v>
      </c>
      <c r="I10" s="109" t="s">
        <v>96</v>
      </c>
      <c r="J10" s="109"/>
      <c r="K10" s="109" t="s">
        <v>124</v>
      </c>
      <c r="L10" s="109" t="s">
        <v>92</v>
      </c>
      <c r="M10" s="109" t="s">
        <v>124</v>
      </c>
      <c r="N10" s="109" t="s">
        <v>92</v>
      </c>
      <c r="O10" s="109" t="s">
        <v>148</v>
      </c>
      <c r="P10" s="144"/>
      <c r="Q10" s="144" t="s">
        <v>149</v>
      </c>
      <c r="R10" s="144" t="s">
        <v>150</v>
      </c>
      <c r="S10" s="144" t="s">
        <v>151</v>
      </c>
      <c r="T10" s="145" t="s">
        <v>152</v>
      </c>
      <c r="U10" s="145" t="s">
        <v>127</v>
      </c>
      <c r="V10" s="146" t="s">
        <v>153</v>
      </c>
      <c r="W10" s="147"/>
      <c r="X10" s="148" t="s">
        <v>154</v>
      </c>
      <c r="Y10" s="148"/>
      <c r="Z10" s="149" t="s">
        <v>155</v>
      </c>
      <c r="AA10" s="149" t="s">
        <v>141</v>
      </c>
      <c r="AB10" s="150" t="s">
        <v>156</v>
      </c>
      <c r="AC10" s="148"/>
      <c r="AD10" s="148"/>
      <c r="AE10" s="151"/>
      <c r="AF10" s="151"/>
      <c r="AG10" s="151"/>
      <c r="AH10" s="151"/>
      <c r="AJ10" s="104" t="s">
        <v>157</v>
      </c>
      <c r="AK10" s="104" t="s">
        <v>158</v>
      </c>
    </row>
    <row r="11" spans="1:37">
      <c r="G11" s="152"/>
    </row>
    <row r="12" spans="1:37">
      <c r="B12" s="153" t="s">
        <v>159</v>
      </c>
    </row>
    <row r="13" spans="1:37">
      <c r="B13" s="154" t="s">
        <v>97</v>
      </c>
    </row>
    <row r="14" spans="1:37">
      <c r="A14" s="155" t="s">
        <v>160</v>
      </c>
      <c r="B14" s="115" t="s">
        <v>161</v>
      </c>
      <c r="C14" s="116" t="s">
        <v>162</v>
      </c>
      <c r="D14" s="100" t="s">
        <v>163</v>
      </c>
      <c r="E14" s="117">
        <v>5.8319999999999999</v>
      </c>
      <c r="F14" s="118" t="s">
        <v>164</v>
      </c>
      <c r="H14" s="119">
        <f t="shared" ref="H14:H19" si="0">ROUND(E14*G14, 2)</f>
        <v>0</v>
      </c>
      <c r="J14" s="119">
        <f t="shared" ref="J14:J19" si="1">ROUND(E14*G14, 2)</f>
        <v>0</v>
      </c>
      <c r="P14" s="118" t="s">
        <v>165</v>
      </c>
      <c r="V14" s="121" t="s">
        <v>68</v>
      </c>
      <c r="X14" s="118" t="s">
        <v>166</v>
      </c>
      <c r="Y14" s="116" t="s">
        <v>162</v>
      </c>
      <c r="Z14" s="118" t="s">
        <v>167</v>
      </c>
      <c r="AA14" s="118" t="s">
        <v>165</v>
      </c>
      <c r="AJ14" s="118" t="s">
        <v>168</v>
      </c>
      <c r="AK14" s="118" t="s">
        <v>169</v>
      </c>
    </row>
    <row r="15" spans="1:37">
      <c r="A15" s="155" t="s">
        <v>170</v>
      </c>
      <c r="B15" s="115" t="s">
        <v>171</v>
      </c>
      <c r="C15" s="116" t="s">
        <v>172</v>
      </c>
      <c r="D15" s="100" t="s">
        <v>173</v>
      </c>
      <c r="E15" s="117">
        <v>9.4079999999999995</v>
      </c>
      <c r="F15" s="118" t="s">
        <v>164</v>
      </c>
      <c r="H15" s="119">
        <f t="shared" si="0"/>
        <v>0</v>
      </c>
      <c r="J15" s="119">
        <f t="shared" si="1"/>
        <v>0</v>
      </c>
      <c r="P15" s="118" t="s">
        <v>165</v>
      </c>
      <c r="V15" s="121" t="s">
        <v>68</v>
      </c>
      <c r="X15" s="118" t="s">
        <v>174</v>
      </c>
      <c r="Y15" s="116" t="s">
        <v>172</v>
      </c>
      <c r="Z15" s="118" t="s">
        <v>167</v>
      </c>
      <c r="AA15" s="118" t="s">
        <v>165</v>
      </c>
      <c r="AJ15" s="118" t="s">
        <v>168</v>
      </c>
      <c r="AK15" s="118" t="s">
        <v>169</v>
      </c>
    </row>
    <row r="16" spans="1:37">
      <c r="A16" s="155" t="s">
        <v>175</v>
      </c>
      <c r="B16" s="115" t="s">
        <v>171</v>
      </c>
      <c r="C16" s="116" t="s">
        <v>176</v>
      </c>
      <c r="D16" s="100" t="s">
        <v>177</v>
      </c>
      <c r="E16" s="117">
        <v>2.8220000000000001</v>
      </c>
      <c r="F16" s="118" t="s">
        <v>164</v>
      </c>
      <c r="H16" s="119">
        <f t="shared" si="0"/>
        <v>0</v>
      </c>
      <c r="J16" s="119">
        <f t="shared" si="1"/>
        <v>0</v>
      </c>
      <c r="P16" s="118" t="s">
        <v>165</v>
      </c>
      <c r="V16" s="121" t="s">
        <v>68</v>
      </c>
      <c r="X16" s="118" t="s">
        <v>178</v>
      </c>
      <c r="Y16" s="116" t="s">
        <v>176</v>
      </c>
      <c r="Z16" s="118" t="s">
        <v>167</v>
      </c>
      <c r="AA16" s="118" t="s">
        <v>165</v>
      </c>
      <c r="AJ16" s="118" t="s">
        <v>168</v>
      </c>
      <c r="AK16" s="118" t="s">
        <v>169</v>
      </c>
    </row>
    <row r="17" spans="1:37">
      <c r="A17" s="155" t="s">
        <v>179</v>
      </c>
      <c r="B17" s="115" t="s">
        <v>171</v>
      </c>
      <c r="C17" s="116" t="s">
        <v>180</v>
      </c>
      <c r="D17" s="100" t="s">
        <v>181</v>
      </c>
      <c r="E17" s="117">
        <v>15.24</v>
      </c>
      <c r="F17" s="118" t="s">
        <v>164</v>
      </c>
      <c r="H17" s="119">
        <f t="shared" si="0"/>
        <v>0</v>
      </c>
      <c r="J17" s="119">
        <f t="shared" si="1"/>
        <v>0</v>
      </c>
      <c r="P17" s="118" t="s">
        <v>165</v>
      </c>
      <c r="V17" s="121" t="s">
        <v>68</v>
      </c>
      <c r="X17" s="118" t="s">
        <v>182</v>
      </c>
      <c r="Y17" s="116" t="s">
        <v>180</v>
      </c>
      <c r="Z17" s="118" t="s">
        <v>183</v>
      </c>
      <c r="AA17" s="118" t="s">
        <v>165</v>
      </c>
      <c r="AJ17" s="118" t="s">
        <v>168</v>
      </c>
      <c r="AK17" s="118" t="s">
        <v>169</v>
      </c>
    </row>
    <row r="18" spans="1:37">
      <c r="A18" s="155" t="s">
        <v>184</v>
      </c>
      <c r="B18" s="115" t="s">
        <v>171</v>
      </c>
      <c r="C18" s="116" t="s">
        <v>185</v>
      </c>
      <c r="D18" s="100" t="s">
        <v>186</v>
      </c>
      <c r="E18" s="117">
        <v>15.24</v>
      </c>
      <c r="F18" s="118" t="s">
        <v>164</v>
      </c>
      <c r="H18" s="119">
        <f t="shared" si="0"/>
        <v>0</v>
      </c>
      <c r="J18" s="119">
        <f t="shared" si="1"/>
        <v>0</v>
      </c>
      <c r="P18" s="118" t="s">
        <v>165</v>
      </c>
      <c r="V18" s="121" t="s">
        <v>68</v>
      </c>
      <c r="X18" s="118" t="s">
        <v>187</v>
      </c>
      <c r="Y18" s="116" t="s">
        <v>185</v>
      </c>
      <c r="Z18" s="118" t="s">
        <v>167</v>
      </c>
      <c r="AA18" s="118" t="s">
        <v>165</v>
      </c>
      <c r="AJ18" s="118" t="s">
        <v>168</v>
      </c>
      <c r="AK18" s="118" t="s">
        <v>169</v>
      </c>
    </row>
    <row r="19" spans="1:37">
      <c r="A19" s="155" t="s">
        <v>188</v>
      </c>
      <c r="B19" s="115" t="s">
        <v>161</v>
      </c>
      <c r="C19" s="116" t="s">
        <v>189</v>
      </c>
      <c r="D19" s="100" t="s">
        <v>190</v>
      </c>
      <c r="E19" s="117">
        <v>15.24</v>
      </c>
      <c r="F19" s="118" t="s">
        <v>164</v>
      </c>
      <c r="H19" s="119">
        <f t="shared" si="0"/>
        <v>0</v>
      </c>
      <c r="J19" s="119">
        <f t="shared" si="1"/>
        <v>0</v>
      </c>
      <c r="P19" s="118" t="s">
        <v>165</v>
      </c>
      <c r="V19" s="121" t="s">
        <v>68</v>
      </c>
      <c r="X19" s="118" t="s">
        <v>191</v>
      </c>
      <c r="Y19" s="116" t="s">
        <v>189</v>
      </c>
      <c r="Z19" s="118" t="s">
        <v>183</v>
      </c>
      <c r="AA19" s="118" t="s">
        <v>165</v>
      </c>
      <c r="AJ19" s="118" t="s">
        <v>168</v>
      </c>
      <c r="AK19" s="118" t="s">
        <v>169</v>
      </c>
    </row>
    <row r="20" spans="1:37">
      <c r="D20" s="156" t="s">
        <v>192</v>
      </c>
      <c r="E20" s="157">
        <f>J20</f>
        <v>0</v>
      </c>
      <c r="H20" s="157">
        <f>SUM(H11:H19)</f>
        <v>0</v>
      </c>
      <c r="I20" s="157">
        <f>SUM(I11:I19)</f>
        <v>0</v>
      </c>
      <c r="J20" s="157">
        <f>SUM(J11:J19)</f>
        <v>0</v>
      </c>
      <c r="L20" s="158">
        <f>SUM(L11:L19)</f>
        <v>0</v>
      </c>
      <c r="N20" s="159">
        <f>SUM(N11:N19)</f>
        <v>0</v>
      </c>
      <c r="W20" s="160">
        <f>SUM(W11:W19)</f>
        <v>0</v>
      </c>
    </row>
    <row r="22" spans="1:37">
      <c r="B22" s="154" t="s">
        <v>98</v>
      </c>
    </row>
    <row r="23" spans="1:37">
      <c r="A23" s="155" t="s">
        <v>193</v>
      </c>
      <c r="B23" s="115" t="s">
        <v>194</v>
      </c>
      <c r="C23" s="116" t="s">
        <v>195</v>
      </c>
      <c r="D23" s="100" t="s">
        <v>196</v>
      </c>
      <c r="E23" s="117">
        <v>1.96</v>
      </c>
      <c r="F23" s="118" t="s">
        <v>164</v>
      </c>
      <c r="H23" s="119">
        <f>ROUND(E23*G23, 2)</f>
        <v>0</v>
      </c>
      <c r="J23" s="119">
        <f>ROUND(E23*G23, 2)</f>
        <v>0</v>
      </c>
      <c r="K23" s="120">
        <v>1.7816399999999999</v>
      </c>
      <c r="L23" s="120">
        <f>E23*K23</f>
        <v>3.4920143999999995</v>
      </c>
      <c r="P23" s="118" t="s">
        <v>165</v>
      </c>
      <c r="V23" s="121" t="s">
        <v>68</v>
      </c>
      <c r="X23" s="118" t="s">
        <v>197</v>
      </c>
      <c r="Y23" s="116" t="s">
        <v>195</v>
      </c>
      <c r="Z23" s="118" t="s">
        <v>198</v>
      </c>
      <c r="AA23" s="118" t="s">
        <v>165</v>
      </c>
      <c r="AJ23" s="118" t="s">
        <v>168</v>
      </c>
      <c r="AK23" s="118" t="s">
        <v>169</v>
      </c>
    </row>
    <row r="24" spans="1:37">
      <c r="A24" s="155" t="s">
        <v>199</v>
      </c>
      <c r="B24" s="115" t="s">
        <v>200</v>
      </c>
      <c r="C24" s="116" t="s">
        <v>201</v>
      </c>
      <c r="D24" s="100" t="s">
        <v>202</v>
      </c>
      <c r="E24" s="117">
        <v>9.7370000000000001</v>
      </c>
      <c r="F24" s="118" t="s">
        <v>164</v>
      </c>
      <c r="H24" s="119">
        <f>ROUND(E24*G24, 2)</f>
        <v>0</v>
      </c>
      <c r="J24" s="119">
        <f>ROUND(E24*G24, 2)</f>
        <v>0</v>
      </c>
      <c r="K24" s="120">
        <v>2.4186000000000001</v>
      </c>
      <c r="L24" s="120">
        <f>E24*K24</f>
        <v>23.549908200000001</v>
      </c>
      <c r="P24" s="118" t="s">
        <v>165</v>
      </c>
      <c r="V24" s="121" t="s">
        <v>68</v>
      </c>
      <c r="X24" s="118" t="s">
        <v>203</v>
      </c>
      <c r="Y24" s="116" t="s">
        <v>201</v>
      </c>
      <c r="Z24" s="118" t="s">
        <v>204</v>
      </c>
      <c r="AA24" s="118" t="s">
        <v>165</v>
      </c>
      <c r="AJ24" s="118" t="s">
        <v>168</v>
      </c>
      <c r="AK24" s="118" t="s">
        <v>169</v>
      </c>
    </row>
    <row r="25" spans="1:37">
      <c r="A25" s="155" t="s">
        <v>205</v>
      </c>
      <c r="B25" s="115" t="s">
        <v>200</v>
      </c>
      <c r="C25" s="116" t="s">
        <v>206</v>
      </c>
      <c r="D25" s="100" t="s">
        <v>207</v>
      </c>
      <c r="E25" s="117">
        <v>4.4800000000000004</v>
      </c>
      <c r="F25" s="118" t="s">
        <v>208</v>
      </c>
      <c r="H25" s="119">
        <f>ROUND(E25*G25, 2)</f>
        <v>0</v>
      </c>
      <c r="J25" s="119">
        <f>ROUND(E25*G25, 2)</f>
        <v>0</v>
      </c>
      <c r="K25" s="120">
        <v>3.8800000000000002E-3</v>
      </c>
      <c r="L25" s="120">
        <f>E25*K25</f>
        <v>1.7382400000000003E-2</v>
      </c>
      <c r="P25" s="118" t="s">
        <v>165</v>
      </c>
      <c r="V25" s="121" t="s">
        <v>68</v>
      </c>
      <c r="X25" s="118" t="s">
        <v>209</v>
      </c>
      <c r="Y25" s="116" t="s">
        <v>206</v>
      </c>
      <c r="Z25" s="118" t="s">
        <v>204</v>
      </c>
      <c r="AA25" s="118" t="s">
        <v>165</v>
      </c>
      <c r="AJ25" s="118" t="s">
        <v>168</v>
      </c>
      <c r="AK25" s="118" t="s">
        <v>169</v>
      </c>
    </row>
    <row r="26" spans="1:37">
      <c r="A26" s="155" t="s">
        <v>210</v>
      </c>
      <c r="B26" s="115" t="s">
        <v>200</v>
      </c>
      <c r="C26" s="116" t="s">
        <v>211</v>
      </c>
      <c r="D26" s="100" t="s">
        <v>212</v>
      </c>
      <c r="E26" s="117">
        <v>4.4800000000000004</v>
      </c>
      <c r="F26" s="118" t="s">
        <v>208</v>
      </c>
      <c r="H26" s="119">
        <f>ROUND(E26*G26, 2)</f>
        <v>0</v>
      </c>
      <c r="J26" s="119">
        <f>ROUND(E26*G26, 2)</f>
        <v>0</v>
      </c>
      <c r="P26" s="118" t="s">
        <v>165</v>
      </c>
      <c r="V26" s="121" t="s">
        <v>68</v>
      </c>
      <c r="X26" s="118" t="s">
        <v>213</v>
      </c>
      <c r="Y26" s="116" t="s">
        <v>211</v>
      </c>
      <c r="Z26" s="118" t="s">
        <v>204</v>
      </c>
      <c r="AA26" s="118" t="s">
        <v>165</v>
      </c>
      <c r="AJ26" s="118" t="s">
        <v>168</v>
      </c>
      <c r="AK26" s="118" t="s">
        <v>169</v>
      </c>
    </row>
    <row r="27" spans="1:37" ht="25.5">
      <c r="A27" s="155" t="s">
        <v>214</v>
      </c>
      <c r="B27" s="115" t="s">
        <v>200</v>
      </c>
      <c r="C27" s="116" t="s">
        <v>215</v>
      </c>
      <c r="D27" s="100" t="s">
        <v>216</v>
      </c>
      <c r="E27" s="117">
        <v>42.56</v>
      </c>
      <c r="F27" s="118" t="s">
        <v>208</v>
      </c>
      <c r="H27" s="119">
        <f>ROUND(E27*G27, 2)</f>
        <v>0</v>
      </c>
      <c r="J27" s="119">
        <f>ROUND(E27*G27, 2)</f>
        <v>0</v>
      </c>
      <c r="K27" s="120">
        <v>6.2700000000000004E-3</v>
      </c>
      <c r="L27" s="120">
        <f>E27*K27</f>
        <v>0.26685120000000001</v>
      </c>
      <c r="P27" s="118" t="s">
        <v>165</v>
      </c>
      <c r="V27" s="121" t="s">
        <v>68</v>
      </c>
      <c r="X27" s="118" t="s">
        <v>217</v>
      </c>
      <c r="Y27" s="116" t="s">
        <v>215</v>
      </c>
      <c r="Z27" s="118" t="s">
        <v>218</v>
      </c>
      <c r="AA27" s="118" t="s">
        <v>165</v>
      </c>
      <c r="AJ27" s="118" t="s">
        <v>168</v>
      </c>
      <c r="AK27" s="118" t="s">
        <v>169</v>
      </c>
    </row>
    <row r="28" spans="1:37">
      <c r="D28" s="156" t="s">
        <v>219</v>
      </c>
      <c r="E28" s="157">
        <f>J28</f>
        <v>0</v>
      </c>
      <c r="H28" s="157">
        <f>SUM(H21:H27)</f>
        <v>0</v>
      </c>
      <c r="I28" s="157">
        <f>SUM(I21:I27)</f>
        <v>0</v>
      </c>
      <c r="J28" s="157">
        <f>SUM(J21:J27)</f>
        <v>0</v>
      </c>
      <c r="L28" s="158">
        <f>SUM(L21:L27)</f>
        <v>27.3261562</v>
      </c>
      <c r="N28" s="159">
        <f>SUM(N21:N27)</f>
        <v>0</v>
      </c>
      <c r="W28" s="160">
        <f>SUM(W21:W27)</f>
        <v>0</v>
      </c>
    </row>
    <row r="30" spans="1:37">
      <c r="B30" s="154" t="s">
        <v>99</v>
      </c>
    </row>
    <row r="31" spans="1:37" ht="25.5">
      <c r="A31" s="155" t="s">
        <v>220</v>
      </c>
      <c r="B31" s="115" t="s">
        <v>221</v>
      </c>
      <c r="C31" s="116" t="s">
        <v>222</v>
      </c>
      <c r="D31" s="100" t="s">
        <v>223</v>
      </c>
      <c r="E31" s="117">
        <v>29.16</v>
      </c>
      <c r="F31" s="118" t="s">
        <v>208</v>
      </c>
      <c r="H31" s="119">
        <f>ROUND(E31*G31, 2)</f>
        <v>0</v>
      </c>
      <c r="J31" s="119">
        <f>ROUND(E31*G31, 2)</f>
        <v>0</v>
      </c>
      <c r="P31" s="118" t="s">
        <v>165</v>
      </c>
      <c r="V31" s="121" t="s">
        <v>68</v>
      </c>
      <c r="X31" s="118" t="s">
        <v>224</v>
      </c>
      <c r="Y31" s="116" t="s">
        <v>222</v>
      </c>
      <c r="Z31" s="118" t="s">
        <v>225</v>
      </c>
      <c r="AA31" s="118" t="s">
        <v>165</v>
      </c>
      <c r="AJ31" s="118" t="s">
        <v>168</v>
      </c>
      <c r="AK31" s="118" t="s">
        <v>169</v>
      </c>
    </row>
    <row r="32" spans="1:37">
      <c r="D32" s="156" t="s">
        <v>226</v>
      </c>
      <c r="E32" s="157">
        <f>J32</f>
        <v>0</v>
      </c>
      <c r="H32" s="157">
        <f>SUM(H29:H31)</f>
        <v>0</v>
      </c>
      <c r="I32" s="157">
        <f>SUM(I29:I31)</f>
        <v>0</v>
      </c>
      <c r="J32" s="157">
        <f>SUM(J29:J31)</f>
        <v>0</v>
      </c>
      <c r="L32" s="158">
        <f>SUM(L29:L31)</f>
        <v>0</v>
      </c>
      <c r="N32" s="159">
        <f>SUM(N29:N31)</f>
        <v>0</v>
      </c>
      <c r="W32" s="160">
        <f>SUM(W29:W31)</f>
        <v>0</v>
      </c>
    </row>
    <row r="34" spans="1:37">
      <c r="B34" s="154" t="s">
        <v>100</v>
      </c>
    </row>
    <row r="35" spans="1:37">
      <c r="A35" s="155" t="s">
        <v>227</v>
      </c>
      <c r="B35" s="115" t="s">
        <v>228</v>
      </c>
      <c r="C35" s="116" t="s">
        <v>229</v>
      </c>
      <c r="D35" s="100" t="s">
        <v>230</v>
      </c>
      <c r="E35" s="117">
        <v>29.16</v>
      </c>
      <c r="F35" s="118" t="s">
        <v>208</v>
      </c>
      <c r="H35" s="119">
        <f>ROUND(E35*G35, 2)</f>
        <v>0</v>
      </c>
      <c r="J35" s="119">
        <f>ROUND(E35*G35, 2)</f>
        <v>0</v>
      </c>
      <c r="K35" s="120">
        <v>0.18906999999999999</v>
      </c>
      <c r="L35" s="120">
        <f>E35*K35</f>
        <v>5.5132811999999998</v>
      </c>
      <c r="P35" s="118" t="s">
        <v>165</v>
      </c>
      <c r="V35" s="121" t="s">
        <v>68</v>
      </c>
      <c r="X35" s="118" t="s">
        <v>231</v>
      </c>
      <c r="Y35" s="116" t="s">
        <v>229</v>
      </c>
      <c r="Z35" s="118" t="s">
        <v>232</v>
      </c>
      <c r="AA35" s="118" t="s">
        <v>165</v>
      </c>
      <c r="AJ35" s="118" t="s">
        <v>168</v>
      </c>
      <c r="AK35" s="118" t="s">
        <v>169</v>
      </c>
    </row>
    <row r="36" spans="1:37">
      <c r="A36" s="155" t="s">
        <v>233</v>
      </c>
      <c r="B36" s="115" t="s">
        <v>228</v>
      </c>
      <c r="C36" s="116" t="s">
        <v>234</v>
      </c>
      <c r="D36" s="100" t="s">
        <v>235</v>
      </c>
      <c r="E36" s="117">
        <v>29.16</v>
      </c>
      <c r="F36" s="118" t="s">
        <v>208</v>
      </c>
      <c r="H36" s="119">
        <f>ROUND(E36*G36, 2)</f>
        <v>0</v>
      </c>
      <c r="J36" s="119">
        <f>ROUND(E36*G36, 2)</f>
        <v>0</v>
      </c>
      <c r="K36" s="120">
        <v>0.15253</v>
      </c>
      <c r="L36" s="120">
        <f>E36*K36</f>
        <v>4.4477748000000004</v>
      </c>
      <c r="P36" s="118" t="s">
        <v>165</v>
      </c>
      <c r="V36" s="121" t="s">
        <v>68</v>
      </c>
      <c r="X36" s="118" t="s">
        <v>236</v>
      </c>
      <c r="Y36" s="116" t="s">
        <v>234</v>
      </c>
      <c r="Z36" s="118" t="s">
        <v>237</v>
      </c>
      <c r="AA36" s="118" t="s">
        <v>165</v>
      </c>
      <c r="AJ36" s="118" t="s">
        <v>168</v>
      </c>
      <c r="AK36" s="118" t="s">
        <v>169</v>
      </c>
    </row>
    <row r="37" spans="1:37">
      <c r="D37" s="156" t="s">
        <v>238</v>
      </c>
      <c r="E37" s="157">
        <f>J37</f>
        <v>0</v>
      </c>
      <c r="H37" s="157">
        <f>SUM(H33:H36)</f>
        <v>0</v>
      </c>
      <c r="I37" s="157">
        <f>SUM(I33:I36)</f>
        <v>0</v>
      </c>
      <c r="J37" s="157">
        <f>SUM(J33:J36)</f>
        <v>0</v>
      </c>
      <c r="L37" s="158">
        <f>SUM(L33:L36)</f>
        <v>9.9610559999999992</v>
      </c>
      <c r="N37" s="159">
        <f>SUM(N33:N36)</f>
        <v>0</v>
      </c>
      <c r="W37" s="160">
        <f>SUM(W33:W36)</f>
        <v>0</v>
      </c>
    </row>
    <row r="39" spans="1:37">
      <c r="B39" s="154" t="s">
        <v>101</v>
      </c>
    </row>
    <row r="40" spans="1:37">
      <c r="A40" s="155" t="s">
        <v>239</v>
      </c>
      <c r="B40" s="115" t="s">
        <v>200</v>
      </c>
      <c r="C40" s="116" t="s">
        <v>240</v>
      </c>
      <c r="D40" s="100" t="s">
        <v>241</v>
      </c>
      <c r="E40" s="117">
        <v>8</v>
      </c>
      <c r="F40" s="118" t="s">
        <v>242</v>
      </c>
      <c r="H40" s="119">
        <f>ROUND(E40*G40, 2)</f>
        <v>0</v>
      </c>
      <c r="J40" s="119">
        <f>ROUND(E40*G40, 2)</f>
        <v>0</v>
      </c>
      <c r="K40" s="120">
        <v>2.9999999999999997E-4</v>
      </c>
      <c r="L40" s="120">
        <f>E40*K40</f>
        <v>2.3999999999999998E-3</v>
      </c>
      <c r="P40" s="118" t="s">
        <v>165</v>
      </c>
      <c r="V40" s="121" t="s">
        <v>68</v>
      </c>
      <c r="X40" s="118" t="s">
        <v>243</v>
      </c>
      <c r="Y40" s="116" t="s">
        <v>240</v>
      </c>
      <c r="Z40" s="118" t="s">
        <v>244</v>
      </c>
      <c r="AA40" s="118" t="s">
        <v>165</v>
      </c>
      <c r="AJ40" s="118" t="s">
        <v>168</v>
      </c>
      <c r="AK40" s="118" t="s">
        <v>169</v>
      </c>
    </row>
    <row r="41" spans="1:37">
      <c r="A41" s="155" t="s">
        <v>245</v>
      </c>
      <c r="B41" s="115" t="s">
        <v>246</v>
      </c>
      <c r="C41" s="116" t="s">
        <v>247</v>
      </c>
      <c r="D41" s="100" t="s">
        <v>248</v>
      </c>
      <c r="E41" s="117">
        <v>0.49199999999999999</v>
      </c>
      <c r="F41" s="118" t="s">
        <v>249</v>
      </c>
      <c r="I41" s="119">
        <f>ROUND(E41*G41, 2)</f>
        <v>0</v>
      </c>
      <c r="J41" s="119">
        <f>ROUND(E41*G41, 2)</f>
        <v>0</v>
      </c>
      <c r="K41" s="120">
        <v>1</v>
      </c>
      <c r="L41" s="120">
        <f>E41*K41</f>
        <v>0.49199999999999999</v>
      </c>
      <c r="P41" s="118" t="s">
        <v>165</v>
      </c>
      <c r="V41" s="121" t="s">
        <v>56</v>
      </c>
      <c r="X41" s="116" t="s">
        <v>247</v>
      </c>
      <c r="Y41" s="116" t="s">
        <v>247</v>
      </c>
      <c r="Z41" s="116" t="s">
        <v>250</v>
      </c>
      <c r="AA41" s="118" t="s">
        <v>165</v>
      </c>
      <c r="AJ41" s="118" t="s">
        <v>251</v>
      </c>
      <c r="AK41" s="118" t="s">
        <v>169</v>
      </c>
    </row>
    <row r="42" spans="1:37">
      <c r="A42" s="155" t="s">
        <v>252</v>
      </c>
      <c r="B42" s="115" t="s">
        <v>200</v>
      </c>
      <c r="C42" s="116" t="s">
        <v>253</v>
      </c>
      <c r="D42" s="100" t="s">
        <v>254</v>
      </c>
      <c r="E42" s="117">
        <v>37.781999999999996</v>
      </c>
      <c r="F42" s="118" t="s">
        <v>249</v>
      </c>
      <c r="H42" s="119">
        <f>ROUND(E42*G42, 2)</f>
        <v>0</v>
      </c>
      <c r="J42" s="119">
        <f>ROUND(E42*G42, 2)</f>
        <v>0</v>
      </c>
      <c r="P42" s="118" t="s">
        <v>165</v>
      </c>
      <c r="V42" s="121" t="s">
        <v>68</v>
      </c>
      <c r="X42" s="118" t="s">
        <v>255</v>
      </c>
      <c r="Y42" s="116" t="s">
        <v>253</v>
      </c>
      <c r="Z42" s="118" t="s">
        <v>256</v>
      </c>
      <c r="AA42" s="118" t="s">
        <v>165</v>
      </c>
      <c r="AJ42" s="118" t="s">
        <v>168</v>
      </c>
      <c r="AK42" s="118" t="s">
        <v>169</v>
      </c>
    </row>
    <row r="43" spans="1:37">
      <c r="D43" s="156" t="s">
        <v>257</v>
      </c>
      <c r="E43" s="157">
        <f>J43</f>
        <v>0</v>
      </c>
      <c r="H43" s="157">
        <f>SUM(H38:H42)</f>
        <v>0</v>
      </c>
      <c r="I43" s="157">
        <f>SUM(I38:I42)</f>
        <v>0</v>
      </c>
      <c r="J43" s="157">
        <f>SUM(J38:J42)</f>
        <v>0</v>
      </c>
      <c r="L43" s="158">
        <f>SUM(L38:L42)</f>
        <v>0.49440000000000001</v>
      </c>
      <c r="N43" s="159">
        <f>SUM(N38:N42)</f>
        <v>0</v>
      </c>
      <c r="W43" s="160">
        <f>SUM(W38:W42)</f>
        <v>0</v>
      </c>
    </row>
    <row r="45" spans="1:37">
      <c r="D45" s="156" t="s">
        <v>102</v>
      </c>
      <c r="E45" s="159">
        <f>J45</f>
        <v>0</v>
      </c>
      <c r="H45" s="157">
        <f>H20+H28+H32+H37+H43</f>
        <v>0</v>
      </c>
      <c r="I45" s="157">
        <f>I20+I28+I32+I37+I43</f>
        <v>0</v>
      </c>
      <c r="J45" s="157">
        <f>J20+J28+J32+J37+J43</f>
        <v>0</v>
      </c>
      <c r="L45" s="158">
        <f>L20+L28+L32+L37+L43</f>
        <v>37.781612199999998</v>
      </c>
      <c r="N45" s="159">
        <f>N20+N28+N32+N37+N43</f>
        <v>0</v>
      </c>
      <c r="W45" s="160">
        <f>W20+W28+W32+W37+W43</f>
        <v>0</v>
      </c>
    </row>
    <row r="47" spans="1:37">
      <c r="B47" s="153" t="s">
        <v>258</v>
      </c>
    </row>
    <row r="48" spans="1:37">
      <c r="B48" s="154" t="s">
        <v>103</v>
      </c>
    </row>
    <row r="49" spans="1:37" ht="25.5">
      <c r="A49" s="155" t="s">
        <v>259</v>
      </c>
      <c r="B49" s="115" t="s">
        <v>260</v>
      </c>
      <c r="C49" s="116" t="s">
        <v>261</v>
      </c>
      <c r="D49" s="100" t="s">
        <v>262</v>
      </c>
      <c r="E49" s="117">
        <v>12.6</v>
      </c>
      <c r="F49" s="118" t="s">
        <v>263</v>
      </c>
      <c r="H49" s="119">
        <f>ROUND(E49*G49, 2)</f>
        <v>0</v>
      </c>
      <c r="J49" s="119">
        <f t="shared" ref="J49:J71" si="2">ROUND(E49*G49, 2)</f>
        <v>0</v>
      </c>
      <c r="K49" s="120">
        <v>4.2000000000000002E-4</v>
      </c>
      <c r="L49" s="120">
        <f>E49*K49</f>
        <v>5.2919999999999998E-3</v>
      </c>
      <c r="P49" s="118" t="s">
        <v>165</v>
      </c>
      <c r="V49" s="121" t="s">
        <v>264</v>
      </c>
      <c r="X49" s="118" t="s">
        <v>265</v>
      </c>
      <c r="Y49" s="116" t="s">
        <v>261</v>
      </c>
      <c r="Z49" s="118" t="s">
        <v>266</v>
      </c>
      <c r="AA49" s="118" t="s">
        <v>165</v>
      </c>
      <c r="AJ49" s="118" t="s">
        <v>267</v>
      </c>
      <c r="AK49" s="118" t="s">
        <v>169</v>
      </c>
    </row>
    <row r="50" spans="1:37">
      <c r="A50" s="155" t="s">
        <v>268</v>
      </c>
      <c r="B50" s="115" t="s">
        <v>246</v>
      </c>
      <c r="C50" s="116" t="s">
        <v>269</v>
      </c>
      <c r="D50" s="100" t="s">
        <v>270</v>
      </c>
      <c r="E50" s="117">
        <v>12.6</v>
      </c>
      <c r="F50" s="118" t="s">
        <v>263</v>
      </c>
      <c r="I50" s="119">
        <f>ROUND(E50*G50, 2)</f>
        <v>0</v>
      </c>
      <c r="J50" s="119">
        <f t="shared" si="2"/>
        <v>0</v>
      </c>
      <c r="K50" s="120">
        <v>2.5000000000000001E-2</v>
      </c>
      <c r="L50" s="120">
        <f>E50*K50</f>
        <v>0.315</v>
      </c>
      <c r="P50" s="118" t="s">
        <v>165</v>
      </c>
      <c r="V50" s="121" t="s">
        <v>56</v>
      </c>
      <c r="X50" s="118" t="s">
        <v>271</v>
      </c>
      <c r="Y50" s="118" t="s">
        <v>269</v>
      </c>
      <c r="Z50" s="118" t="s">
        <v>272</v>
      </c>
      <c r="AA50" s="118" t="s">
        <v>165</v>
      </c>
      <c r="AJ50" s="118" t="s">
        <v>273</v>
      </c>
      <c r="AK50" s="118" t="s">
        <v>169</v>
      </c>
    </row>
    <row r="51" spans="1:37">
      <c r="A51" s="155" t="s">
        <v>274</v>
      </c>
      <c r="B51" s="115" t="s">
        <v>260</v>
      </c>
      <c r="C51" s="116" t="s">
        <v>275</v>
      </c>
      <c r="D51" s="100" t="s">
        <v>276</v>
      </c>
      <c r="E51" s="117">
        <v>89.9</v>
      </c>
      <c r="F51" s="118" t="s">
        <v>263</v>
      </c>
      <c r="H51" s="119">
        <f>ROUND(E51*G51, 2)</f>
        <v>0</v>
      </c>
      <c r="J51" s="119">
        <f t="shared" si="2"/>
        <v>0</v>
      </c>
      <c r="K51" s="120">
        <v>2.7999999999999998E-4</v>
      </c>
      <c r="L51" s="120">
        <f>E51*K51</f>
        <v>2.5172E-2</v>
      </c>
      <c r="P51" s="118" t="s">
        <v>165</v>
      </c>
      <c r="V51" s="121" t="s">
        <v>264</v>
      </c>
      <c r="X51" s="118" t="s">
        <v>277</v>
      </c>
      <c r="Y51" s="116" t="s">
        <v>275</v>
      </c>
      <c r="Z51" s="118" t="s">
        <v>266</v>
      </c>
      <c r="AA51" s="118" t="s">
        <v>165</v>
      </c>
      <c r="AJ51" s="118" t="s">
        <v>267</v>
      </c>
      <c r="AK51" s="118" t="s">
        <v>169</v>
      </c>
    </row>
    <row r="52" spans="1:37" ht="25.5">
      <c r="A52" s="155" t="s">
        <v>278</v>
      </c>
      <c r="B52" s="115" t="s">
        <v>246</v>
      </c>
      <c r="C52" s="116" t="s">
        <v>279</v>
      </c>
      <c r="D52" s="100" t="s">
        <v>280</v>
      </c>
      <c r="E52" s="117">
        <v>89.9</v>
      </c>
      <c r="F52" s="118" t="s">
        <v>263</v>
      </c>
      <c r="I52" s="119">
        <f>ROUND(E52*G52, 2)</f>
        <v>0</v>
      </c>
      <c r="J52" s="119">
        <f t="shared" si="2"/>
        <v>0</v>
      </c>
      <c r="K52" s="120">
        <v>2.87E-2</v>
      </c>
      <c r="L52" s="120">
        <f>E52*K52</f>
        <v>2.58013</v>
      </c>
      <c r="P52" s="118" t="s">
        <v>165</v>
      </c>
      <c r="V52" s="121" t="s">
        <v>56</v>
      </c>
      <c r="X52" s="116" t="s">
        <v>281</v>
      </c>
      <c r="Y52" s="116" t="s">
        <v>279</v>
      </c>
      <c r="Z52" s="116" t="s">
        <v>282</v>
      </c>
      <c r="AA52" s="118" t="s">
        <v>165</v>
      </c>
      <c r="AJ52" s="118" t="s">
        <v>273</v>
      </c>
      <c r="AK52" s="118" t="s">
        <v>169</v>
      </c>
    </row>
    <row r="53" spans="1:37">
      <c r="A53" s="155" t="s">
        <v>283</v>
      </c>
      <c r="B53" s="115" t="s">
        <v>260</v>
      </c>
      <c r="C53" s="116" t="s">
        <v>284</v>
      </c>
      <c r="D53" s="100" t="s">
        <v>285</v>
      </c>
      <c r="E53" s="117">
        <v>8</v>
      </c>
      <c r="F53" s="118" t="s">
        <v>242</v>
      </c>
      <c r="H53" s="119">
        <f>ROUND(E53*G53, 2)</f>
        <v>0</v>
      </c>
      <c r="J53" s="119">
        <f t="shared" si="2"/>
        <v>0</v>
      </c>
      <c r="P53" s="118" t="s">
        <v>165</v>
      </c>
      <c r="V53" s="121" t="s">
        <v>264</v>
      </c>
      <c r="X53" s="118" t="s">
        <v>286</v>
      </c>
      <c r="Y53" s="116" t="s">
        <v>284</v>
      </c>
      <c r="Z53" s="118" t="s">
        <v>266</v>
      </c>
      <c r="AA53" s="118" t="s">
        <v>165</v>
      </c>
      <c r="AJ53" s="118" t="s">
        <v>267</v>
      </c>
      <c r="AK53" s="118" t="s">
        <v>169</v>
      </c>
    </row>
    <row r="54" spans="1:37">
      <c r="A54" s="155" t="s">
        <v>287</v>
      </c>
      <c r="B54" s="115" t="s">
        <v>246</v>
      </c>
      <c r="C54" s="116" t="s">
        <v>288</v>
      </c>
      <c r="D54" s="100" t="s">
        <v>289</v>
      </c>
      <c r="E54" s="117">
        <v>1.6E-2</v>
      </c>
      <c r="F54" s="118" t="s">
        <v>290</v>
      </c>
      <c r="I54" s="119">
        <f>ROUND(E54*G54, 2)</f>
        <v>0</v>
      </c>
      <c r="J54" s="119">
        <f t="shared" si="2"/>
        <v>0</v>
      </c>
      <c r="K54" s="120">
        <v>3.3000000000000002E-2</v>
      </c>
      <c r="L54" s="120">
        <f>E54*K54</f>
        <v>5.2800000000000004E-4</v>
      </c>
      <c r="P54" s="118" t="s">
        <v>165</v>
      </c>
      <c r="V54" s="121" t="s">
        <v>56</v>
      </c>
      <c r="X54" s="116" t="s">
        <v>288</v>
      </c>
      <c r="Y54" s="116" t="s">
        <v>288</v>
      </c>
      <c r="Z54" s="118" t="s">
        <v>291</v>
      </c>
      <c r="AA54" s="118" t="s">
        <v>165</v>
      </c>
      <c r="AJ54" s="118" t="s">
        <v>273</v>
      </c>
      <c r="AK54" s="118" t="s">
        <v>169</v>
      </c>
    </row>
    <row r="55" spans="1:37">
      <c r="A55" s="155" t="s">
        <v>292</v>
      </c>
      <c r="B55" s="115" t="s">
        <v>246</v>
      </c>
      <c r="C55" s="116" t="s">
        <v>293</v>
      </c>
      <c r="D55" s="100" t="s">
        <v>294</v>
      </c>
      <c r="E55" s="117">
        <v>1.6E-2</v>
      </c>
      <c r="F55" s="118" t="s">
        <v>290</v>
      </c>
      <c r="I55" s="119">
        <f>ROUND(E55*G55, 2)</f>
        <v>0</v>
      </c>
      <c r="J55" s="119">
        <f t="shared" si="2"/>
        <v>0</v>
      </c>
      <c r="K55" s="120">
        <v>9.3700000000000006E-2</v>
      </c>
      <c r="L55" s="120">
        <f>E55*K55</f>
        <v>1.4992E-3</v>
      </c>
      <c r="P55" s="118" t="s">
        <v>165</v>
      </c>
      <c r="V55" s="121" t="s">
        <v>56</v>
      </c>
      <c r="X55" s="116" t="s">
        <v>293</v>
      </c>
      <c r="Y55" s="116" t="s">
        <v>293</v>
      </c>
      <c r="Z55" s="118" t="s">
        <v>295</v>
      </c>
      <c r="AA55" s="118" t="s">
        <v>165</v>
      </c>
      <c r="AJ55" s="118" t="s">
        <v>273</v>
      </c>
      <c r="AK55" s="118" t="s">
        <v>169</v>
      </c>
    </row>
    <row r="56" spans="1:37">
      <c r="A56" s="155" t="s">
        <v>296</v>
      </c>
      <c r="B56" s="115" t="s">
        <v>246</v>
      </c>
      <c r="C56" s="116" t="s">
        <v>297</v>
      </c>
      <c r="D56" s="100" t="s">
        <v>298</v>
      </c>
      <c r="E56" s="117">
        <v>8</v>
      </c>
      <c r="F56" s="118" t="s">
        <v>242</v>
      </c>
      <c r="I56" s="119">
        <f>ROUND(E56*G56, 2)</f>
        <v>0</v>
      </c>
      <c r="J56" s="119">
        <f t="shared" si="2"/>
        <v>0</v>
      </c>
      <c r="K56" s="120">
        <v>1.2999999999999999E-3</v>
      </c>
      <c r="L56" s="120">
        <f>E56*K56</f>
        <v>1.04E-2</v>
      </c>
      <c r="P56" s="118" t="s">
        <v>165</v>
      </c>
      <c r="V56" s="121" t="s">
        <v>56</v>
      </c>
      <c r="X56" s="116" t="s">
        <v>297</v>
      </c>
      <c r="Y56" s="116" t="s">
        <v>297</v>
      </c>
      <c r="Z56" s="118" t="s">
        <v>218</v>
      </c>
      <c r="AA56" s="118" t="s">
        <v>165</v>
      </c>
      <c r="AJ56" s="118" t="s">
        <v>273</v>
      </c>
      <c r="AK56" s="118" t="s">
        <v>169</v>
      </c>
    </row>
    <row r="57" spans="1:37">
      <c r="A57" s="155" t="s">
        <v>299</v>
      </c>
      <c r="B57" s="115" t="s">
        <v>260</v>
      </c>
      <c r="C57" s="116" t="s">
        <v>300</v>
      </c>
      <c r="D57" s="100" t="s">
        <v>301</v>
      </c>
      <c r="E57" s="117">
        <v>21.6</v>
      </c>
      <c r="F57" s="118" t="s">
        <v>208</v>
      </c>
      <c r="H57" s="119">
        <f>ROUND(E57*G57, 2)</f>
        <v>0</v>
      </c>
      <c r="J57" s="119">
        <f t="shared" si="2"/>
        <v>0</v>
      </c>
      <c r="P57" s="118" t="s">
        <v>165</v>
      </c>
      <c r="V57" s="121" t="s">
        <v>264</v>
      </c>
      <c r="X57" s="118" t="s">
        <v>302</v>
      </c>
      <c r="Y57" s="116" t="s">
        <v>300</v>
      </c>
      <c r="Z57" s="118" t="s">
        <v>303</v>
      </c>
      <c r="AA57" s="118" t="s">
        <v>165</v>
      </c>
      <c r="AJ57" s="118" t="s">
        <v>267</v>
      </c>
      <c r="AK57" s="118" t="s">
        <v>169</v>
      </c>
    </row>
    <row r="58" spans="1:37">
      <c r="A58" s="155" t="s">
        <v>304</v>
      </c>
      <c r="B58" s="115" t="s">
        <v>246</v>
      </c>
      <c r="C58" s="116" t="s">
        <v>305</v>
      </c>
      <c r="D58" s="100" t="s">
        <v>306</v>
      </c>
      <c r="E58" s="117">
        <v>0.59399999999999997</v>
      </c>
      <c r="F58" s="118" t="s">
        <v>164</v>
      </c>
      <c r="I58" s="119">
        <f>ROUND(E58*G58, 2)</f>
        <v>0</v>
      </c>
      <c r="J58" s="119">
        <f t="shared" si="2"/>
        <v>0</v>
      </c>
      <c r="K58" s="120">
        <v>0.55000000000000004</v>
      </c>
      <c r="L58" s="120">
        <f>E58*K58</f>
        <v>0.32669999999999999</v>
      </c>
      <c r="P58" s="118" t="s">
        <v>165</v>
      </c>
      <c r="V58" s="121" t="s">
        <v>56</v>
      </c>
      <c r="X58" s="116" t="s">
        <v>305</v>
      </c>
      <c r="Y58" s="116" t="s">
        <v>305</v>
      </c>
      <c r="Z58" s="116" t="s">
        <v>307</v>
      </c>
      <c r="AA58" s="118" t="s">
        <v>165</v>
      </c>
      <c r="AJ58" s="118" t="s">
        <v>273</v>
      </c>
      <c r="AK58" s="118" t="s">
        <v>169</v>
      </c>
    </row>
    <row r="59" spans="1:37">
      <c r="A59" s="155" t="s">
        <v>308</v>
      </c>
      <c r="B59" s="115" t="s">
        <v>260</v>
      </c>
      <c r="C59" s="116" t="s">
        <v>309</v>
      </c>
      <c r="D59" s="100" t="s">
        <v>310</v>
      </c>
      <c r="E59" s="117">
        <v>0.54</v>
      </c>
      <c r="F59" s="118" t="s">
        <v>164</v>
      </c>
      <c r="H59" s="119">
        <f>ROUND(E59*G59, 2)</f>
        <v>0</v>
      </c>
      <c r="J59" s="119">
        <f t="shared" si="2"/>
        <v>0</v>
      </c>
      <c r="K59" s="120">
        <v>2.0889999999999999E-2</v>
      </c>
      <c r="L59" s="120">
        <f>E59*K59</f>
        <v>1.12806E-2</v>
      </c>
      <c r="P59" s="118" t="s">
        <v>165</v>
      </c>
      <c r="V59" s="121" t="s">
        <v>264</v>
      </c>
      <c r="X59" s="118" t="s">
        <v>311</v>
      </c>
      <c r="Y59" s="116" t="s">
        <v>309</v>
      </c>
      <c r="Z59" s="118" t="s">
        <v>303</v>
      </c>
      <c r="AA59" s="118" t="s">
        <v>165</v>
      </c>
      <c r="AJ59" s="118" t="s">
        <v>267</v>
      </c>
      <c r="AK59" s="118" t="s">
        <v>169</v>
      </c>
    </row>
    <row r="60" spans="1:37">
      <c r="A60" s="155" t="s">
        <v>312</v>
      </c>
      <c r="B60" s="115" t="s">
        <v>260</v>
      </c>
      <c r="C60" s="116" t="s">
        <v>313</v>
      </c>
      <c r="D60" s="100" t="s">
        <v>314</v>
      </c>
      <c r="E60" s="117">
        <v>20</v>
      </c>
      <c r="F60" s="118" t="s">
        <v>208</v>
      </c>
      <c r="H60" s="119">
        <f>ROUND(E60*G60, 2)</f>
        <v>0</v>
      </c>
      <c r="J60" s="119">
        <f t="shared" si="2"/>
        <v>0</v>
      </c>
      <c r="P60" s="118" t="s">
        <v>165</v>
      </c>
      <c r="V60" s="121" t="s">
        <v>264</v>
      </c>
      <c r="X60" s="118" t="s">
        <v>315</v>
      </c>
      <c r="Y60" s="116" t="s">
        <v>313</v>
      </c>
      <c r="Z60" s="118" t="s">
        <v>266</v>
      </c>
      <c r="AA60" s="118" t="s">
        <v>165</v>
      </c>
      <c r="AJ60" s="118" t="s">
        <v>267</v>
      </c>
      <c r="AK60" s="118" t="s">
        <v>169</v>
      </c>
    </row>
    <row r="61" spans="1:37">
      <c r="A61" s="155" t="s">
        <v>316</v>
      </c>
      <c r="B61" s="115" t="s">
        <v>246</v>
      </c>
      <c r="C61" s="116" t="s">
        <v>317</v>
      </c>
      <c r="D61" s="100" t="s">
        <v>318</v>
      </c>
      <c r="E61" s="117">
        <v>0.88</v>
      </c>
      <c r="F61" s="118" t="s">
        <v>164</v>
      </c>
      <c r="I61" s="119">
        <f>ROUND(E61*G61, 2)</f>
        <v>0</v>
      </c>
      <c r="J61" s="119">
        <f t="shared" si="2"/>
        <v>0</v>
      </c>
      <c r="K61" s="120">
        <v>0.55000000000000004</v>
      </c>
      <c r="L61" s="120">
        <f t="shared" ref="L61:L70" si="3">E61*K61</f>
        <v>0.48400000000000004</v>
      </c>
      <c r="P61" s="118" t="s">
        <v>165</v>
      </c>
      <c r="V61" s="121" t="s">
        <v>56</v>
      </c>
      <c r="X61" s="116" t="s">
        <v>317</v>
      </c>
      <c r="Y61" s="116" t="s">
        <v>317</v>
      </c>
      <c r="Z61" s="116" t="s">
        <v>307</v>
      </c>
      <c r="AA61" s="118" t="s">
        <v>165</v>
      </c>
      <c r="AJ61" s="118" t="s">
        <v>273</v>
      </c>
      <c r="AK61" s="118" t="s">
        <v>169</v>
      </c>
    </row>
    <row r="62" spans="1:37">
      <c r="A62" s="155" t="s">
        <v>319</v>
      </c>
      <c r="B62" s="115" t="s">
        <v>260</v>
      </c>
      <c r="C62" s="116" t="s">
        <v>320</v>
      </c>
      <c r="D62" s="100" t="s">
        <v>321</v>
      </c>
      <c r="E62" s="117">
        <v>0.8</v>
      </c>
      <c r="F62" s="118" t="s">
        <v>164</v>
      </c>
      <c r="H62" s="119">
        <f>ROUND(E62*G62, 2)</f>
        <v>0</v>
      </c>
      <c r="J62" s="119">
        <f t="shared" si="2"/>
        <v>0</v>
      </c>
      <c r="K62" s="120">
        <v>2.9499999999999999E-3</v>
      </c>
      <c r="L62" s="120">
        <f t="shared" si="3"/>
        <v>2.3600000000000001E-3</v>
      </c>
      <c r="P62" s="118" t="s">
        <v>165</v>
      </c>
      <c r="V62" s="121" t="s">
        <v>264</v>
      </c>
      <c r="X62" s="118" t="s">
        <v>322</v>
      </c>
      <c r="Y62" s="116" t="s">
        <v>320</v>
      </c>
      <c r="Z62" s="118" t="s">
        <v>266</v>
      </c>
      <c r="AA62" s="118" t="s">
        <v>165</v>
      </c>
      <c r="AJ62" s="118" t="s">
        <v>267</v>
      </c>
      <c r="AK62" s="118" t="s">
        <v>169</v>
      </c>
    </row>
    <row r="63" spans="1:37" ht="25.5">
      <c r="A63" s="155" t="s">
        <v>323</v>
      </c>
      <c r="B63" s="115" t="s">
        <v>260</v>
      </c>
      <c r="C63" s="116" t="s">
        <v>324</v>
      </c>
      <c r="D63" s="100" t="s">
        <v>325</v>
      </c>
      <c r="E63" s="117">
        <v>39.200000000000003</v>
      </c>
      <c r="F63" s="118" t="s">
        <v>263</v>
      </c>
      <c r="H63" s="119">
        <f>ROUND(E63*G63, 2)</f>
        <v>0</v>
      </c>
      <c r="J63" s="119">
        <f t="shared" si="2"/>
        <v>0</v>
      </c>
      <c r="K63" s="120">
        <v>2.1000000000000001E-4</v>
      </c>
      <c r="L63" s="120">
        <f t="shared" si="3"/>
        <v>8.2320000000000015E-3</v>
      </c>
      <c r="P63" s="118" t="s">
        <v>165</v>
      </c>
      <c r="V63" s="121" t="s">
        <v>264</v>
      </c>
      <c r="X63" s="118" t="s">
        <v>326</v>
      </c>
      <c r="Y63" s="116" t="s">
        <v>324</v>
      </c>
      <c r="Z63" s="118" t="s">
        <v>266</v>
      </c>
      <c r="AA63" s="118" t="s">
        <v>165</v>
      </c>
      <c r="AJ63" s="118" t="s">
        <v>267</v>
      </c>
      <c r="AK63" s="118" t="s">
        <v>169</v>
      </c>
    </row>
    <row r="64" spans="1:37" ht="25.5">
      <c r="A64" s="155" t="s">
        <v>327</v>
      </c>
      <c r="B64" s="115" t="s">
        <v>260</v>
      </c>
      <c r="C64" s="116" t="s">
        <v>328</v>
      </c>
      <c r="D64" s="100" t="s">
        <v>329</v>
      </c>
      <c r="E64" s="117">
        <v>12.8</v>
      </c>
      <c r="F64" s="118" t="s">
        <v>263</v>
      </c>
      <c r="H64" s="119">
        <f>ROUND(E64*G64, 2)</f>
        <v>0</v>
      </c>
      <c r="J64" s="119">
        <f t="shared" si="2"/>
        <v>0</v>
      </c>
      <c r="K64" s="120">
        <v>2.1000000000000001E-4</v>
      </c>
      <c r="L64" s="120">
        <f t="shared" si="3"/>
        <v>2.6880000000000003E-3</v>
      </c>
      <c r="P64" s="118" t="s">
        <v>165</v>
      </c>
      <c r="V64" s="121" t="s">
        <v>264</v>
      </c>
      <c r="X64" s="118" t="s">
        <v>330</v>
      </c>
      <c r="Y64" s="116" t="s">
        <v>328</v>
      </c>
      <c r="Z64" s="118" t="s">
        <v>266</v>
      </c>
      <c r="AA64" s="118" t="s">
        <v>165</v>
      </c>
      <c r="AJ64" s="118" t="s">
        <v>267</v>
      </c>
      <c r="AK64" s="118" t="s">
        <v>169</v>
      </c>
    </row>
    <row r="65" spans="1:37" ht="25.5">
      <c r="A65" s="155" t="s">
        <v>331</v>
      </c>
      <c r="B65" s="115" t="s">
        <v>246</v>
      </c>
      <c r="C65" s="116" t="s">
        <v>332</v>
      </c>
      <c r="D65" s="100" t="s">
        <v>333</v>
      </c>
      <c r="E65" s="117">
        <v>0.69199999999999995</v>
      </c>
      <c r="F65" s="118" t="s">
        <v>164</v>
      </c>
      <c r="I65" s="119">
        <f>ROUND(E65*G65, 2)</f>
        <v>0</v>
      </c>
      <c r="J65" s="119">
        <f t="shared" si="2"/>
        <v>0</v>
      </c>
      <c r="K65" s="120">
        <v>0.55000000000000004</v>
      </c>
      <c r="L65" s="120">
        <f t="shared" si="3"/>
        <v>0.38059999999999999</v>
      </c>
      <c r="P65" s="118" t="s">
        <v>165</v>
      </c>
      <c r="V65" s="121" t="s">
        <v>56</v>
      </c>
      <c r="X65" s="116" t="s">
        <v>332</v>
      </c>
      <c r="Y65" s="116" t="s">
        <v>332</v>
      </c>
      <c r="Z65" s="116" t="s">
        <v>307</v>
      </c>
      <c r="AA65" s="118" t="s">
        <v>165</v>
      </c>
      <c r="AJ65" s="118" t="s">
        <v>273</v>
      </c>
      <c r="AK65" s="118" t="s">
        <v>169</v>
      </c>
    </row>
    <row r="66" spans="1:37" ht="25.5">
      <c r="A66" s="155" t="s">
        <v>334</v>
      </c>
      <c r="B66" s="115" t="s">
        <v>260</v>
      </c>
      <c r="C66" s="116" t="s">
        <v>335</v>
      </c>
      <c r="D66" s="100" t="s">
        <v>336</v>
      </c>
      <c r="E66" s="117">
        <v>102.96</v>
      </c>
      <c r="F66" s="118" t="s">
        <v>263</v>
      </c>
      <c r="H66" s="119">
        <f>ROUND(E66*G66, 2)</f>
        <v>0</v>
      </c>
      <c r="J66" s="119">
        <f t="shared" si="2"/>
        <v>0</v>
      </c>
      <c r="K66" s="120">
        <v>2.1000000000000001E-4</v>
      </c>
      <c r="L66" s="120">
        <f t="shared" si="3"/>
        <v>2.1621600000000001E-2</v>
      </c>
      <c r="P66" s="118" t="s">
        <v>165</v>
      </c>
      <c r="V66" s="121" t="s">
        <v>264</v>
      </c>
      <c r="X66" s="118" t="s">
        <v>337</v>
      </c>
      <c r="Y66" s="116" t="s">
        <v>335</v>
      </c>
      <c r="Z66" s="118" t="s">
        <v>266</v>
      </c>
      <c r="AA66" s="118" t="s">
        <v>165</v>
      </c>
      <c r="AJ66" s="118" t="s">
        <v>267</v>
      </c>
      <c r="AK66" s="118" t="s">
        <v>169</v>
      </c>
    </row>
    <row r="67" spans="1:37" ht="25.5">
      <c r="A67" s="155" t="s">
        <v>338</v>
      </c>
      <c r="B67" s="115" t="s">
        <v>260</v>
      </c>
      <c r="C67" s="116" t="s">
        <v>339</v>
      </c>
      <c r="D67" s="100" t="s">
        <v>340</v>
      </c>
      <c r="E67" s="117">
        <v>29</v>
      </c>
      <c r="F67" s="118" t="s">
        <v>263</v>
      </c>
      <c r="H67" s="119">
        <f>ROUND(E67*G67, 2)</f>
        <v>0</v>
      </c>
      <c r="J67" s="119">
        <f t="shared" si="2"/>
        <v>0</v>
      </c>
      <c r="K67" s="120">
        <v>2.1000000000000001E-4</v>
      </c>
      <c r="L67" s="120">
        <f t="shared" si="3"/>
        <v>6.0899999999999999E-3</v>
      </c>
      <c r="P67" s="118" t="s">
        <v>165</v>
      </c>
      <c r="V67" s="121" t="s">
        <v>264</v>
      </c>
      <c r="X67" s="118" t="s">
        <v>341</v>
      </c>
      <c r="Y67" s="116" t="s">
        <v>339</v>
      </c>
      <c r="Z67" s="118" t="s">
        <v>266</v>
      </c>
      <c r="AA67" s="118" t="s">
        <v>165</v>
      </c>
      <c r="AJ67" s="118" t="s">
        <v>267</v>
      </c>
      <c r="AK67" s="118" t="s">
        <v>169</v>
      </c>
    </row>
    <row r="68" spans="1:37" ht="25.5">
      <c r="A68" s="155" t="s">
        <v>342</v>
      </c>
      <c r="B68" s="115" t="s">
        <v>260</v>
      </c>
      <c r="C68" s="116" t="s">
        <v>343</v>
      </c>
      <c r="D68" s="100" t="s">
        <v>344</v>
      </c>
      <c r="E68" s="117">
        <v>109.2</v>
      </c>
      <c r="F68" s="118" t="s">
        <v>263</v>
      </c>
      <c r="H68" s="119">
        <f>ROUND(E68*G68, 2)</f>
        <v>0</v>
      </c>
      <c r="J68" s="119">
        <f t="shared" si="2"/>
        <v>0</v>
      </c>
      <c r="K68" s="120">
        <v>2.1000000000000001E-4</v>
      </c>
      <c r="L68" s="120">
        <f t="shared" si="3"/>
        <v>2.2932000000000001E-2</v>
      </c>
      <c r="P68" s="118" t="s">
        <v>165</v>
      </c>
      <c r="V68" s="121" t="s">
        <v>264</v>
      </c>
      <c r="X68" s="118" t="s">
        <v>345</v>
      </c>
      <c r="Y68" s="116" t="s">
        <v>343</v>
      </c>
      <c r="Z68" s="118" t="s">
        <v>266</v>
      </c>
      <c r="AA68" s="118" t="s">
        <v>165</v>
      </c>
      <c r="AJ68" s="118" t="s">
        <v>267</v>
      </c>
      <c r="AK68" s="118" t="s">
        <v>169</v>
      </c>
    </row>
    <row r="69" spans="1:37">
      <c r="A69" s="155" t="s">
        <v>346</v>
      </c>
      <c r="B69" s="115" t="s">
        <v>246</v>
      </c>
      <c r="C69" s="116" t="s">
        <v>347</v>
      </c>
      <c r="D69" s="100" t="s">
        <v>348</v>
      </c>
      <c r="E69" s="117">
        <v>11.143000000000001</v>
      </c>
      <c r="F69" s="118" t="s">
        <v>164</v>
      </c>
      <c r="I69" s="119">
        <f>ROUND(E69*G69, 2)</f>
        <v>0</v>
      </c>
      <c r="J69" s="119">
        <f t="shared" si="2"/>
        <v>0</v>
      </c>
      <c r="K69" s="120">
        <v>0.65</v>
      </c>
      <c r="L69" s="120">
        <f t="shared" si="3"/>
        <v>7.2429500000000004</v>
      </c>
      <c r="P69" s="118" t="s">
        <v>165</v>
      </c>
      <c r="V69" s="121" t="s">
        <v>56</v>
      </c>
      <c r="X69" s="116" t="s">
        <v>347</v>
      </c>
      <c r="Y69" s="116" t="s">
        <v>347</v>
      </c>
      <c r="Z69" s="116" t="s">
        <v>349</v>
      </c>
      <c r="AA69" s="118" t="s">
        <v>165</v>
      </c>
      <c r="AJ69" s="118" t="s">
        <v>273</v>
      </c>
      <c r="AK69" s="118" t="s">
        <v>169</v>
      </c>
    </row>
    <row r="70" spans="1:37" ht="25.5">
      <c r="A70" s="155" t="s">
        <v>350</v>
      </c>
      <c r="B70" s="115" t="s">
        <v>260</v>
      </c>
      <c r="C70" s="116" t="s">
        <v>351</v>
      </c>
      <c r="D70" s="100" t="s">
        <v>352</v>
      </c>
      <c r="E70" s="117">
        <v>10.130000000000001</v>
      </c>
      <c r="F70" s="118" t="s">
        <v>164</v>
      </c>
      <c r="H70" s="119">
        <f>ROUND(E70*G70, 2)</f>
        <v>0</v>
      </c>
      <c r="J70" s="119">
        <f t="shared" si="2"/>
        <v>0</v>
      </c>
      <c r="K70" s="120">
        <v>2.2040000000000001E-2</v>
      </c>
      <c r="L70" s="120">
        <f t="shared" si="3"/>
        <v>0.22326520000000002</v>
      </c>
      <c r="P70" s="118" t="s">
        <v>165</v>
      </c>
      <c r="V70" s="121" t="s">
        <v>264</v>
      </c>
      <c r="X70" s="118" t="s">
        <v>353</v>
      </c>
      <c r="Y70" s="116" t="s">
        <v>351</v>
      </c>
      <c r="Z70" s="118" t="s">
        <v>266</v>
      </c>
      <c r="AA70" s="118" t="s">
        <v>165</v>
      </c>
      <c r="AJ70" s="118" t="s">
        <v>267</v>
      </c>
      <c r="AK70" s="118" t="s">
        <v>169</v>
      </c>
    </row>
    <row r="71" spans="1:37">
      <c r="A71" s="155" t="s">
        <v>354</v>
      </c>
      <c r="B71" s="115" t="s">
        <v>260</v>
      </c>
      <c r="C71" s="116" t="s">
        <v>355</v>
      </c>
      <c r="D71" s="100" t="s">
        <v>356</v>
      </c>
      <c r="E71" s="117">
        <v>11.670999999999999</v>
      </c>
      <c r="F71" s="118" t="s">
        <v>249</v>
      </c>
      <c r="H71" s="119">
        <f>ROUND(E71*G71, 2)</f>
        <v>0</v>
      </c>
      <c r="J71" s="119">
        <f t="shared" si="2"/>
        <v>0</v>
      </c>
      <c r="P71" s="118" t="s">
        <v>165</v>
      </c>
      <c r="V71" s="121" t="s">
        <v>264</v>
      </c>
      <c r="X71" s="118" t="s">
        <v>357</v>
      </c>
      <c r="Y71" s="116" t="s">
        <v>355</v>
      </c>
      <c r="Z71" s="118" t="s">
        <v>266</v>
      </c>
      <c r="AA71" s="118" t="s">
        <v>165</v>
      </c>
      <c r="AJ71" s="118" t="s">
        <v>267</v>
      </c>
      <c r="AK71" s="118" t="s">
        <v>169</v>
      </c>
    </row>
    <row r="72" spans="1:37">
      <c r="D72" s="156" t="s">
        <v>358</v>
      </c>
      <c r="E72" s="157">
        <f>J72</f>
        <v>0</v>
      </c>
      <c r="H72" s="157">
        <f>SUM(H46:H71)</f>
        <v>0</v>
      </c>
      <c r="I72" s="157">
        <f>SUM(I46:I71)</f>
        <v>0</v>
      </c>
      <c r="J72" s="157">
        <f>SUM(J46:J71)</f>
        <v>0</v>
      </c>
      <c r="L72" s="158">
        <f>SUM(L46:L71)</f>
        <v>11.670740600000002</v>
      </c>
      <c r="N72" s="159">
        <f>SUM(N46:N71)</f>
        <v>0</v>
      </c>
      <c r="W72" s="160">
        <f>SUM(W46:W71)</f>
        <v>0</v>
      </c>
    </row>
    <row r="74" spans="1:37">
      <c r="B74" s="154" t="s">
        <v>104</v>
      </c>
    </row>
    <row r="75" spans="1:37">
      <c r="A75" s="155" t="s">
        <v>359</v>
      </c>
      <c r="B75" s="115" t="s">
        <v>360</v>
      </c>
      <c r="C75" s="116" t="s">
        <v>361</v>
      </c>
      <c r="D75" s="100" t="s">
        <v>362</v>
      </c>
      <c r="E75" s="117">
        <v>21.6</v>
      </c>
      <c r="F75" s="118" t="s">
        <v>208</v>
      </c>
      <c r="H75" s="119">
        <f>ROUND(E75*G75, 2)</f>
        <v>0</v>
      </c>
      <c r="J75" s="119">
        <f>ROUND(E75*G75, 2)</f>
        <v>0</v>
      </c>
      <c r="K75" s="120">
        <v>4.5199999999999997E-3</v>
      </c>
      <c r="L75" s="120">
        <f>E75*K75</f>
        <v>9.7631999999999997E-2</v>
      </c>
      <c r="P75" s="118" t="s">
        <v>165</v>
      </c>
      <c r="V75" s="121" t="s">
        <v>264</v>
      </c>
      <c r="X75" s="118" t="s">
        <v>361</v>
      </c>
      <c r="Y75" s="118" t="s">
        <v>361</v>
      </c>
      <c r="Z75" s="118" t="s">
        <v>363</v>
      </c>
      <c r="AA75" s="118" t="s">
        <v>165</v>
      </c>
      <c r="AJ75" s="118" t="s">
        <v>267</v>
      </c>
      <c r="AK75" s="118" t="s">
        <v>169</v>
      </c>
    </row>
    <row r="76" spans="1:37">
      <c r="A76" s="155" t="s">
        <v>364</v>
      </c>
      <c r="B76" s="115" t="s">
        <v>365</v>
      </c>
      <c r="C76" s="116" t="s">
        <v>366</v>
      </c>
      <c r="D76" s="100" t="s">
        <v>367</v>
      </c>
      <c r="E76" s="117">
        <v>9.8000000000000004E-2</v>
      </c>
      <c r="F76" s="118" t="s">
        <v>249</v>
      </c>
      <c r="H76" s="119">
        <f>ROUND(E76*G76, 2)</f>
        <v>0</v>
      </c>
      <c r="J76" s="119">
        <f>ROUND(E76*G76, 2)</f>
        <v>0</v>
      </c>
      <c r="P76" s="118" t="s">
        <v>165</v>
      </c>
      <c r="V76" s="121" t="s">
        <v>264</v>
      </c>
      <c r="X76" s="118" t="s">
        <v>368</v>
      </c>
      <c r="Y76" s="116" t="s">
        <v>366</v>
      </c>
      <c r="Z76" s="118" t="s">
        <v>369</v>
      </c>
      <c r="AA76" s="118" t="s">
        <v>165</v>
      </c>
      <c r="AJ76" s="118" t="s">
        <v>267</v>
      </c>
      <c r="AK76" s="118" t="s">
        <v>169</v>
      </c>
    </row>
    <row r="77" spans="1:37">
      <c r="D77" s="156" t="s">
        <v>370</v>
      </c>
      <c r="E77" s="157">
        <f>J77</f>
        <v>0</v>
      </c>
      <c r="H77" s="157">
        <f>SUM(H73:H76)</f>
        <v>0</v>
      </c>
      <c r="I77" s="157">
        <f>SUM(I73:I76)</f>
        <v>0</v>
      </c>
      <c r="J77" s="157">
        <f>SUM(J73:J76)</f>
        <v>0</v>
      </c>
      <c r="L77" s="158">
        <f>SUM(L73:L76)</f>
        <v>9.7631999999999997E-2</v>
      </c>
      <c r="N77" s="159">
        <f>SUM(N73:N76)</f>
        <v>0</v>
      </c>
      <c r="W77" s="160">
        <f>SUM(W73:W76)</f>
        <v>0</v>
      </c>
    </row>
    <row r="79" spans="1:37">
      <c r="B79" s="154" t="s">
        <v>105</v>
      </c>
    </row>
    <row r="80" spans="1:37">
      <c r="A80" s="155" t="s">
        <v>371</v>
      </c>
      <c r="B80" s="115" t="s">
        <v>372</v>
      </c>
      <c r="C80" s="116" t="s">
        <v>373</v>
      </c>
      <c r="D80" s="100" t="s">
        <v>374</v>
      </c>
      <c r="E80" s="117">
        <v>15.759</v>
      </c>
      <c r="F80" s="118" t="s">
        <v>208</v>
      </c>
      <c r="H80" s="119">
        <f>ROUND(E80*G80, 2)</f>
        <v>0</v>
      </c>
      <c r="J80" s="119">
        <f>ROUND(E80*G80, 2)</f>
        <v>0</v>
      </c>
      <c r="K80" s="120">
        <v>2.3000000000000001E-4</v>
      </c>
      <c r="L80" s="120">
        <f>E80*K80</f>
        <v>3.6245700000000001E-3</v>
      </c>
      <c r="P80" s="118" t="s">
        <v>165</v>
      </c>
      <c r="V80" s="121" t="s">
        <v>264</v>
      </c>
      <c r="X80" s="118" t="s">
        <v>375</v>
      </c>
      <c r="Y80" s="116" t="s">
        <v>373</v>
      </c>
      <c r="Z80" s="118" t="s">
        <v>376</v>
      </c>
      <c r="AA80" s="118" t="s">
        <v>165</v>
      </c>
      <c r="AJ80" s="118" t="s">
        <v>267</v>
      </c>
      <c r="AK80" s="118" t="s">
        <v>169</v>
      </c>
    </row>
    <row r="81" spans="1:37">
      <c r="A81" s="155" t="s">
        <v>377</v>
      </c>
      <c r="B81" s="115" t="s">
        <v>372</v>
      </c>
      <c r="C81" s="116" t="s">
        <v>378</v>
      </c>
      <c r="D81" s="100" t="s">
        <v>379</v>
      </c>
      <c r="E81" s="117">
        <v>15.759</v>
      </c>
      <c r="F81" s="118" t="s">
        <v>208</v>
      </c>
      <c r="H81" s="119">
        <f>ROUND(E81*G81, 2)</f>
        <v>0</v>
      </c>
      <c r="J81" s="119">
        <f>ROUND(E81*G81, 2)</f>
        <v>0</v>
      </c>
      <c r="K81" s="120">
        <v>8.0000000000000007E-5</v>
      </c>
      <c r="L81" s="120">
        <f>E81*K81</f>
        <v>1.2607200000000001E-3</v>
      </c>
      <c r="P81" s="118" t="s">
        <v>165</v>
      </c>
      <c r="V81" s="121" t="s">
        <v>264</v>
      </c>
      <c r="X81" s="118" t="s">
        <v>380</v>
      </c>
      <c r="Y81" s="116" t="s">
        <v>378</v>
      </c>
      <c r="Z81" s="118" t="s">
        <v>376</v>
      </c>
      <c r="AA81" s="118" t="s">
        <v>165</v>
      </c>
      <c r="AJ81" s="118" t="s">
        <v>267</v>
      </c>
      <c r="AK81" s="118" t="s">
        <v>169</v>
      </c>
    </row>
    <row r="82" spans="1:37" ht="25.5">
      <c r="A82" s="155" t="s">
        <v>381</v>
      </c>
      <c r="B82" s="115" t="s">
        <v>372</v>
      </c>
      <c r="C82" s="116" t="s">
        <v>382</v>
      </c>
      <c r="D82" s="100" t="s">
        <v>383</v>
      </c>
      <c r="E82" s="117">
        <v>254.10599999999999</v>
      </c>
      <c r="F82" s="118" t="s">
        <v>208</v>
      </c>
      <c r="H82" s="119">
        <f>ROUND(E82*G82, 2)</f>
        <v>0</v>
      </c>
      <c r="J82" s="119">
        <f>ROUND(E82*G82, 2)</f>
        <v>0</v>
      </c>
      <c r="K82" s="120">
        <v>5.0000000000000001E-4</v>
      </c>
      <c r="L82" s="120">
        <f>E82*K82</f>
        <v>0.127053</v>
      </c>
      <c r="P82" s="118" t="s">
        <v>165</v>
      </c>
      <c r="V82" s="121" t="s">
        <v>264</v>
      </c>
      <c r="X82" s="118" t="s">
        <v>384</v>
      </c>
      <c r="Y82" s="116" t="s">
        <v>382</v>
      </c>
      <c r="Z82" s="118" t="s">
        <v>385</v>
      </c>
      <c r="AA82" s="118" t="s">
        <v>165</v>
      </c>
      <c r="AJ82" s="118" t="s">
        <v>267</v>
      </c>
      <c r="AK82" s="118" t="s">
        <v>169</v>
      </c>
    </row>
    <row r="83" spans="1:37">
      <c r="D83" s="156" t="s">
        <v>386</v>
      </c>
      <c r="E83" s="157">
        <f>J83</f>
        <v>0</v>
      </c>
      <c r="H83" s="157">
        <f>SUM(H78:H82)</f>
        <v>0</v>
      </c>
      <c r="I83" s="157">
        <f>SUM(I78:I82)</f>
        <v>0</v>
      </c>
      <c r="J83" s="157">
        <f>SUM(J78:J82)</f>
        <v>0</v>
      </c>
      <c r="L83" s="158">
        <f>SUM(L78:L82)</f>
        <v>0.13193829000000001</v>
      </c>
      <c r="N83" s="159">
        <f>SUM(N78:N82)</f>
        <v>0</v>
      </c>
      <c r="W83" s="160">
        <f>SUM(W78:W82)</f>
        <v>0</v>
      </c>
    </row>
    <row r="85" spans="1:37">
      <c r="D85" s="156" t="s">
        <v>106</v>
      </c>
      <c r="E85" s="159">
        <f>J85</f>
        <v>0</v>
      </c>
      <c r="H85" s="157">
        <f>H72+H77+H83</f>
        <v>0</v>
      </c>
      <c r="I85" s="157">
        <f>I72+I77+I83</f>
        <v>0</v>
      </c>
      <c r="J85" s="157">
        <f>J72+J77+J83</f>
        <v>0</v>
      </c>
      <c r="L85" s="158">
        <f>L72+L77+L83</f>
        <v>11.900310890000004</v>
      </c>
      <c r="N85" s="159">
        <f>N72+N77+N83</f>
        <v>0</v>
      </c>
      <c r="W85" s="160">
        <f>W72+W77+W83</f>
        <v>0</v>
      </c>
    </row>
    <row r="87" spans="1:37">
      <c r="B87" s="153" t="s">
        <v>109</v>
      </c>
    </row>
    <row r="88" spans="1:37">
      <c r="B88" s="154" t="s">
        <v>107</v>
      </c>
    </row>
    <row r="89" spans="1:37" ht="25.5">
      <c r="A89" s="155" t="s">
        <v>387</v>
      </c>
      <c r="B89" s="115" t="s">
        <v>388</v>
      </c>
      <c r="C89" s="116" t="s">
        <v>389</v>
      </c>
      <c r="D89" s="100" t="s">
        <v>390</v>
      </c>
      <c r="E89" s="117">
        <v>35</v>
      </c>
      <c r="F89" s="118" t="s">
        <v>263</v>
      </c>
      <c r="H89" s="119">
        <f>ROUND(E89*G89, 2)</f>
        <v>0</v>
      </c>
      <c r="J89" s="119">
        <f t="shared" ref="J89:J106" si="4">ROUND(E89*G89, 2)</f>
        <v>0</v>
      </c>
      <c r="P89" s="118" t="s">
        <v>165</v>
      </c>
      <c r="V89" s="121" t="s">
        <v>391</v>
      </c>
      <c r="X89" s="118" t="s">
        <v>392</v>
      </c>
      <c r="Y89" s="116" t="s">
        <v>389</v>
      </c>
      <c r="Z89" s="118" t="s">
        <v>393</v>
      </c>
      <c r="AA89" s="118" t="s">
        <v>165</v>
      </c>
      <c r="AJ89" s="118" t="s">
        <v>394</v>
      </c>
      <c r="AK89" s="118" t="s">
        <v>169</v>
      </c>
    </row>
    <row r="90" spans="1:37">
      <c r="A90" s="155" t="s">
        <v>395</v>
      </c>
      <c r="B90" s="115" t="s">
        <v>246</v>
      </c>
      <c r="C90" s="116" t="s">
        <v>396</v>
      </c>
      <c r="D90" s="100" t="s">
        <v>397</v>
      </c>
      <c r="E90" s="117">
        <v>36.575000000000003</v>
      </c>
      <c r="F90" s="118" t="s">
        <v>398</v>
      </c>
      <c r="I90" s="119">
        <f>ROUND(E90*G90, 2)</f>
        <v>0</v>
      </c>
      <c r="J90" s="119">
        <f t="shared" si="4"/>
        <v>0</v>
      </c>
      <c r="K90" s="120">
        <v>1E-3</v>
      </c>
      <c r="L90" s="120">
        <f>E90*K90</f>
        <v>3.6575000000000003E-2</v>
      </c>
      <c r="P90" s="118" t="s">
        <v>165</v>
      </c>
      <c r="V90" s="121" t="s">
        <v>56</v>
      </c>
      <c r="X90" s="118" t="s">
        <v>396</v>
      </c>
      <c r="Y90" s="118" t="s">
        <v>396</v>
      </c>
      <c r="Z90" s="118" t="s">
        <v>399</v>
      </c>
      <c r="AA90" s="118" t="s">
        <v>400</v>
      </c>
      <c r="AJ90" s="118" t="s">
        <v>401</v>
      </c>
      <c r="AK90" s="118" t="s">
        <v>169</v>
      </c>
    </row>
    <row r="91" spans="1:37" ht="25.5">
      <c r="A91" s="155" t="s">
        <v>402</v>
      </c>
      <c r="B91" s="115" t="s">
        <v>388</v>
      </c>
      <c r="C91" s="116" t="s">
        <v>403</v>
      </c>
      <c r="D91" s="100" t="s">
        <v>404</v>
      </c>
      <c r="E91" s="117">
        <v>26</v>
      </c>
      <c r="F91" s="118" t="s">
        <v>263</v>
      </c>
      <c r="H91" s="119">
        <f>ROUND(E91*G91, 2)</f>
        <v>0</v>
      </c>
      <c r="J91" s="119">
        <f t="shared" si="4"/>
        <v>0</v>
      </c>
      <c r="P91" s="118" t="s">
        <v>165</v>
      </c>
      <c r="V91" s="121" t="s">
        <v>391</v>
      </c>
      <c r="X91" s="118" t="s">
        <v>405</v>
      </c>
      <c r="Y91" s="116" t="s">
        <v>403</v>
      </c>
      <c r="Z91" s="118" t="s">
        <v>393</v>
      </c>
      <c r="AA91" s="118" t="s">
        <v>165</v>
      </c>
      <c r="AJ91" s="118" t="s">
        <v>394</v>
      </c>
      <c r="AK91" s="118" t="s">
        <v>169</v>
      </c>
    </row>
    <row r="92" spans="1:37">
      <c r="A92" s="155" t="s">
        <v>406</v>
      </c>
      <c r="B92" s="115" t="s">
        <v>246</v>
      </c>
      <c r="C92" s="116" t="s">
        <v>407</v>
      </c>
      <c r="D92" s="100" t="s">
        <v>408</v>
      </c>
      <c r="E92" s="117">
        <v>11.44</v>
      </c>
      <c r="F92" s="118" t="s">
        <v>398</v>
      </c>
      <c r="I92" s="119">
        <f>ROUND(E92*G92, 2)</f>
        <v>0</v>
      </c>
      <c r="J92" s="119">
        <f t="shared" si="4"/>
        <v>0</v>
      </c>
      <c r="K92" s="120">
        <v>1E-3</v>
      </c>
      <c r="L92" s="120">
        <f>E92*K92</f>
        <v>1.1440000000000001E-2</v>
      </c>
      <c r="P92" s="118" t="s">
        <v>165</v>
      </c>
      <c r="V92" s="121" t="s">
        <v>56</v>
      </c>
      <c r="X92" s="118" t="s">
        <v>407</v>
      </c>
      <c r="Y92" s="118" t="s">
        <v>407</v>
      </c>
      <c r="Z92" s="118" t="s">
        <v>399</v>
      </c>
      <c r="AA92" s="118" t="s">
        <v>409</v>
      </c>
      <c r="AJ92" s="118" t="s">
        <v>401</v>
      </c>
      <c r="AK92" s="118" t="s">
        <v>169</v>
      </c>
    </row>
    <row r="93" spans="1:37" ht="25.5">
      <c r="A93" s="155" t="s">
        <v>410</v>
      </c>
      <c r="B93" s="115" t="s">
        <v>246</v>
      </c>
      <c r="C93" s="116" t="s">
        <v>411</v>
      </c>
      <c r="D93" s="100" t="s">
        <v>412</v>
      </c>
      <c r="E93" s="117">
        <v>12</v>
      </c>
      <c r="F93" s="118" t="s">
        <v>242</v>
      </c>
      <c r="I93" s="119">
        <f>ROUND(E93*G93, 2)</f>
        <v>0</v>
      </c>
      <c r="J93" s="119">
        <f t="shared" si="4"/>
        <v>0</v>
      </c>
      <c r="P93" s="118" t="s">
        <v>165</v>
      </c>
      <c r="V93" s="121" t="s">
        <v>56</v>
      </c>
      <c r="X93" s="118" t="s">
        <v>411</v>
      </c>
      <c r="Y93" s="118" t="s">
        <v>411</v>
      </c>
      <c r="Z93" s="118" t="s">
        <v>399</v>
      </c>
      <c r="AA93" s="118" t="s">
        <v>413</v>
      </c>
      <c r="AJ93" s="118" t="s">
        <v>401</v>
      </c>
      <c r="AK93" s="118" t="s">
        <v>169</v>
      </c>
    </row>
    <row r="94" spans="1:37" ht="25.5">
      <c r="A94" s="155" t="s">
        <v>414</v>
      </c>
      <c r="B94" s="115" t="s">
        <v>388</v>
      </c>
      <c r="C94" s="116" t="s">
        <v>415</v>
      </c>
      <c r="D94" s="100" t="s">
        <v>416</v>
      </c>
      <c r="E94" s="117">
        <v>1</v>
      </c>
      <c r="F94" s="118" t="s">
        <v>242</v>
      </c>
      <c r="H94" s="119">
        <f>ROUND(E94*G94, 2)</f>
        <v>0</v>
      </c>
      <c r="J94" s="119">
        <f t="shared" si="4"/>
        <v>0</v>
      </c>
      <c r="P94" s="118" t="s">
        <v>165</v>
      </c>
      <c r="V94" s="121" t="s">
        <v>391</v>
      </c>
      <c r="X94" s="118" t="s">
        <v>417</v>
      </c>
      <c r="Y94" s="116" t="s">
        <v>415</v>
      </c>
      <c r="Z94" s="118" t="s">
        <v>393</v>
      </c>
      <c r="AA94" s="118" t="s">
        <v>165</v>
      </c>
      <c r="AJ94" s="118" t="s">
        <v>394</v>
      </c>
      <c r="AK94" s="118" t="s">
        <v>169</v>
      </c>
    </row>
    <row r="95" spans="1:37" ht="25.5">
      <c r="A95" s="155" t="s">
        <v>418</v>
      </c>
      <c r="B95" s="115" t="s">
        <v>246</v>
      </c>
      <c r="C95" s="116" t="s">
        <v>419</v>
      </c>
      <c r="D95" s="100" t="s">
        <v>420</v>
      </c>
      <c r="E95" s="117">
        <v>1</v>
      </c>
      <c r="F95" s="118" t="s">
        <v>242</v>
      </c>
      <c r="I95" s="119">
        <f>ROUND(E95*G95, 2)</f>
        <v>0</v>
      </c>
      <c r="J95" s="119">
        <f t="shared" si="4"/>
        <v>0</v>
      </c>
      <c r="P95" s="118" t="s">
        <v>165</v>
      </c>
      <c r="V95" s="121" t="s">
        <v>56</v>
      </c>
      <c r="X95" s="118" t="s">
        <v>419</v>
      </c>
      <c r="Y95" s="118" t="s">
        <v>419</v>
      </c>
      <c r="Z95" s="118" t="s">
        <v>399</v>
      </c>
      <c r="AA95" s="118" t="s">
        <v>421</v>
      </c>
      <c r="AJ95" s="118" t="s">
        <v>401</v>
      </c>
      <c r="AK95" s="118" t="s">
        <v>169</v>
      </c>
    </row>
    <row r="96" spans="1:37" ht="25.5">
      <c r="A96" s="155" t="s">
        <v>422</v>
      </c>
      <c r="B96" s="115" t="s">
        <v>246</v>
      </c>
      <c r="C96" s="116" t="s">
        <v>423</v>
      </c>
      <c r="D96" s="100" t="s">
        <v>424</v>
      </c>
      <c r="E96" s="117">
        <v>1</v>
      </c>
      <c r="F96" s="118" t="s">
        <v>242</v>
      </c>
      <c r="I96" s="119">
        <f>ROUND(E96*G96, 2)</f>
        <v>0</v>
      </c>
      <c r="J96" s="119">
        <f t="shared" si="4"/>
        <v>0</v>
      </c>
      <c r="P96" s="118" t="s">
        <v>165</v>
      </c>
      <c r="V96" s="121" t="s">
        <v>56</v>
      </c>
      <c r="X96" s="118" t="s">
        <v>423</v>
      </c>
      <c r="Y96" s="118" t="s">
        <v>423</v>
      </c>
      <c r="Z96" s="118" t="s">
        <v>399</v>
      </c>
      <c r="AA96" s="118" t="s">
        <v>425</v>
      </c>
      <c r="AJ96" s="118" t="s">
        <v>401</v>
      </c>
      <c r="AK96" s="118" t="s">
        <v>169</v>
      </c>
    </row>
    <row r="97" spans="1:37">
      <c r="A97" s="155" t="s">
        <v>426</v>
      </c>
      <c r="B97" s="115" t="s">
        <v>246</v>
      </c>
      <c r="C97" s="116" t="s">
        <v>427</v>
      </c>
      <c r="D97" s="100" t="s">
        <v>428</v>
      </c>
      <c r="E97" s="117">
        <v>1</v>
      </c>
      <c r="F97" s="118" t="s">
        <v>242</v>
      </c>
      <c r="I97" s="119">
        <f>ROUND(E97*G97, 2)</f>
        <v>0</v>
      </c>
      <c r="J97" s="119">
        <f t="shared" si="4"/>
        <v>0</v>
      </c>
      <c r="P97" s="118" t="s">
        <v>165</v>
      </c>
      <c r="V97" s="121" t="s">
        <v>56</v>
      </c>
      <c r="X97" s="118" t="s">
        <v>427</v>
      </c>
      <c r="Y97" s="118" t="s">
        <v>427</v>
      </c>
      <c r="Z97" s="118" t="s">
        <v>399</v>
      </c>
      <c r="AA97" s="118" t="s">
        <v>429</v>
      </c>
      <c r="AJ97" s="118" t="s">
        <v>401</v>
      </c>
      <c r="AK97" s="118" t="s">
        <v>169</v>
      </c>
    </row>
    <row r="98" spans="1:37">
      <c r="A98" s="155" t="s">
        <v>430</v>
      </c>
      <c r="B98" s="115" t="s">
        <v>388</v>
      </c>
      <c r="C98" s="116" t="s">
        <v>431</v>
      </c>
      <c r="D98" s="100" t="s">
        <v>432</v>
      </c>
      <c r="E98" s="117">
        <v>4</v>
      </c>
      <c r="F98" s="118" t="s">
        <v>242</v>
      </c>
      <c r="H98" s="119">
        <f>ROUND(E98*G98, 2)</f>
        <v>0</v>
      </c>
      <c r="J98" s="119">
        <f t="shared" si="4"/>
        <v>0</v>
      </c>
      <c r="P98" s="118" t="s">
        <v>165</v>
      </c>
      <c r="V98" s="121" t="s">
        <v>391</v>
      </c>
      <c r="X98" s="118" t="s">
        <v>433</v>
      </c>
      <c r="Y98" s="116" t="s">
        <v>431</v>
      </c>
      <c r="Z98" s="118" t="s">
        <v>393</v>
      </c>
      <c r="AA98" s="118" t="s">
        <v>165</v>
      </c>
      <c r="AJ98" s="118" t="s">
        <v>394</v>
      </c>
      <c r="AK98" s="118" t="s">
        <v>169</v>
      </c>
    </row>
    <row r="99" spans="1:37">
      <c r="A99" s="155" t="s">
        <v>434</v>
      </c>
      <c r="B99" s="115" t="s">
        <v>246</v>
      </c>
      <c r="C99" s="116" t="s">
        <v>435</v>
      </c>
      <c r="D99" s="100" t="s">
        <v>436</v>
      </c>
      <c r="E99" s="117">
        <v>4</v>
      </c>
      <c r="F99" s="118" t="s">
        <v>242</v>
      </c>
      <c r="I99" s="119">
        <f>ROUND(E99*G99, 2)</f>
        <v>0</v>
      </c>
      <c r="J99" s="119">
        <f t="shared" si="4"/>
        <v>0</v>
      </c>
      <c r="P99" s="118" t="s">
        <v>165</v>
      </c>
      <c r="V99" s="121" t="s">
        <v>56</v>
      </c>
      <c r="X99" s="118" t="s">
        <v>435</v>
      </c>
      <c r="Y99" s="118" t="s">
        <v>435</v>
      </c>
      <c r="Z99" s="118" t="s">
        <v>399</v>
      </c>
      <c r="AA99" s="118" t="s">
        <v>437</v>
      </c>
      <c r="AJ99" s="118" t="s">
        <v>401</v>
      </c>
      <c r="AK99" s="118" t="s">
        <v>169</v>
      </c>
    </row>
    <row r="100" spans="1:37" ht="25.5">
      <c r="A100" s="155" t="s">
        <v>438</v>
      </c>
      <c r="B100" s="115" t="s">
        <v>388</v>
      </c>
      <c r="C100" s="116" t="s">
        <v>439</v>
      </c>
      <c r="D100" s="100" t="s">
        <v>440</v>
      </c>
      <c r="E100" s="117">
        <v>2</v>
      </c>
      <c r="F100" s="118" t="s">
        <v>242</v>
      </c>
      <c r="H100" s="119">
        <f>ROUND(E100*G100, 2)</f>
        <v>0</v>
      </c>
      <c r="J100" s="119">
        <f t="shared" si="4"/>
        <v>0</v>
      </c>
      <c r="P100" s="118" t="s">
        <v>165</v>
      </c>
      <c r="V100" s="121" t="s">
        <v>391</v>
      </c>
      <c r="X100" s="118" t="s">
        <v>441</v>
      </c>
      <c r="Y100" s="116" t="s">
        <v>439</v>
      </c>
      <c r="Z100" s="118" t="s">
        <v>393</v>
      </c>
      <c r="AA100" s="118" t="s">
        <v>165</v>
      </c>
      <c r="AJ100" s="118" t="s">
        <v>394</v>
      </c>
      <c r="AK100" s="118" t="s">
        <v>169</v>
      </c>
    </row>
    <row r="101" spans="1:37">
      <c r="A101" s="155" t="s">
        <v>442</v>
      </c>
      <c r="B101" s="115" t="s">
        <v>246</v>
      </c>
      <c r="C101" s="116" t="s">
        <v>443</v>
      </c>
      <c r="D101" s="100" t="s">
        <v>444</v>
      </c>
      <c r="E101" s="117">
        <v>1</v>
      </c>
      <c r="F101" s="118" t="s">
        <v>242</v>
      </c>
      <c r="I101" s="119">
        <f>ROUND(E101*G101, 2)</f>
        <v>0</v>
      </c>
      <c r="J101" s="119">
        <f t="shared" si="4"/>
        <v>0</v>
      </c>
      <c r="P101" s="118" t="s">
        <v>165</v>
      </c>
      <c r="V101" s="121" t="s">
        <v>56</v>
      </c>
      <c r="X101" s="118" t="s">
        <v>443</v>
      </c>
      <c r="Y101" s="118" t="s">
        <v>443</v>
      </c>
      <c r="Z101" s="118" t="s">
        <v>399</v>
      </c>
      <c r="AA101" s="118" t="s">
        <v>445</v>
      </c>
      <c r="AJ101" s="118" t="s">
        <v>401</v>
      </c>
      <c r="AK101" s="118" t="s">
        <v>169</v>
      </c>
    </row>
    <row r="102" spans="1:37" ht="25.5">
      <c r="A102" s="155" t="s">
        <v>446</v>
      </c>
      <c r="B102" s="115" t="s">
        <v>246</v>
      </c>
      <c r="C102" s="116" t="s">
        <v>447</v>
      </c>
      <c r="D102" s="100" t="s">
        <v>448</v>
      </c>
      <c r="E102" s="117">
        <v>1</v>
      </c>
      <c r="F102" s="118" t="s">
        <v>242</v>
      </c>
      <c r="I102" s="119">
        <f>ROUND(E102*G102, 2)</f>
        <v>0</v>
      </c>
      <c r="J102" s="119">
        <f t="shared" si="4"/>
        <v>0</v>
      </c>
      <c r="P102" s="118" t="s">
        <v>165</v>
      </c>
      <c r="V102" s="121" t="s">
        <v>56</v>
      </c>
      <c r="X102" s="118" t="s">
        <v>447</v>
      </c>
      <c r="Y102" s="118" t="s">
        <v>447</v>
      </c>
      <c r="Z102" s="118" t="s">
        <v>399</v>
      </c>
      <c r="AA102" s="118" t="s">
        <v>449</v>
      </c>
      <c r="AJ102" s="118" t="s">
        <v>401</v>
      </c>
      <c r="AK102" s="118" t="s">
        <v>169</v>
      </c>
    </row>
    <row r="103" spans="1:37">
      <c r="A103" s="155" t="s">
        <v>450</v>
      </c>
      <c r="B103" s="115" t="s">
        <v>388</v>
      </c>
      <c r="C103" s="116" t="s">
        <v>451</v>
      </c>
      <c r="D103" s="100" t="s">
        <v>452</v>
      </c>
      <c r="E103" s="117">
        <v>1</v>
      </c>
      <c r="F103" s="118" t="s">
        <v>242</v>
      </c>
      <c r="H103" s="119">
        <f>ROUND(E103*G103, 2)</f>
        <v>0</v>
      </c>
      <c r="J103" s="119">
        <f t="shared" si="4"/>
        <v>0</v>
      </c>
      <c r="P103" s="118" t="s">
        <v>165</v>
      </c>
      <c r="V103" s="121" t="s">
        <v>391</v>
      </c>
      <c r="X103" s="118" t="s">
        <v>453</v>
      </c>
      <c r="Y103" s="116" t="s">
        <v>451</v>
      </c>
      <c r="Z103" s="118" t="s">
        <v>393</v>
      </c>
      <c r="AA103" s="118" t="s">
        <v>165</v>
      </c>
      <c r="AJ103" s="118" t="s">
        <v>394</v>
      </c>
      <c r="AK103" s="118" t="s">
        <v>169</v>
      </c>
    </row>
    <row r="104" spans="1:37">
      <c r="A104" s="155" t="s">
        <v>454</v>
      </c>
      <c r="B104" s="115" t="s">
        <v>246</v>
      </c>
      <c r="C104" s="116" t="s">
        <v>455</v>
      </c>
      <c r="D104" s="100" t="s">
        <v>456</v>
      </c>
      <c r="E104" s="117">
        <v>1</v>
      </c>
      <c r="F104" s="118" t="s">
        <v>242</v>
      </c>
      <c r="I104" s="119">
        <f>ROUND(E104*G104, 2)</f>
        <v>0</v>
      </c>
      <c r="J104" s="119">
        <f t="shared" si="4"/>
        <v>0</v>
      </c>
      <c r="P104" s="118" t="s">
        <v>165</v>
      </c>
      <c r="V104" s="121" t="s">
        <v>56</v>
      </c>
      <c r="X104" s="118" t="s">
        <v>455</v>
      </c>
      <c r="Y104" s="118" t="s">
        <v>455</v>
      </c>
      <c r="Z104" s="118" t="s">
        <v>399</v>
      </c>
      <c r="AA104" s="118" t="s">
        <v>457</v>
      </c>
      <c r="AJ104" s="118" t="s">
        <v>401</v>
      </c>
      <c r="AK104" s="118" t="s">
        <v>169</v>
      </c>
    </row>
    <row r="105" spans="1:37" ht="25.5">
      <c r="A105" s="155" t="s">
        <v>458</v>
      </c>
      <c r="B105" s="115" t="s">
        <v>246</v>
      </c>
      <c r="C105" s="116" t="s">
        <v>459</v>
      </c>
      <c r="D105" s="100" t="s">
        <v>460</v>
      </c>
      <c r="E105" s="117">
        <v>2</v>
      </c>
      <c r="F105" s="118" t="s">
        <v>242</v>
      </c>
      <c r="I105" s="119">
        <f>ROUND(E105*G105, 2)</f>
        <v>0</v>
      </c>
      <c r="J105" s="119">
        <f t="shared" si="4"/>
        <v>0</v>
      </c>
      <c r="P105" s="118" t="s">
        <v>165</v>
      </c>
      <c r="V105" s="121" t="s">
        <v>56</v>
      </c>
      <c r="X105" s="118" t="s">
        <v>459</v>
      </c>
      <c r="Y105" s="118" t="s">
        <v>459</v>
      </c>
      <c r="Z105" s="118" t="s">
        <v>399</v>
      </c>
      <c r="AA105" s="118" t="s">
        <v>461</v>
      </c>
      <c r="AJ105" s="118" t="s">
        <v>401</v>
      </c>
      <c r="AK105" s="118" t="s">
        <v>169</v>
      </c>
    </row>
    <row r="106" spans="1:37">
      <c r="A106" s="155" t="s">
        <v>462</v>
      </c>
      <c r="B106" s="115" t="s">
        <v>388</v>
      </c>
      <c r="C106" s="116" t="s">
        <v>463</v>
      </c>
      <c r="D106" s="100" t="s">
        <v>464</v>
      </c>
      <c r="E106" s="117">
        <v>12</v>
      </c>
      <c r="F106" s="118" t="s">
        <v>465</v>
      </c>
      <c r="H106" s="119">
        <f>ROUND(E106*G106, 2)</f>
        <v>0</v>
      </c>
      <c r="J106" s="119">
        <f t="shared" si="4"/>
        <v>0</v>
      </c>
      <c r="P106" s="118" t="s">
        <v>165</v>
      </c>
      <c r="V106" s="121" t="s">
        <v>391</v>
      </c>
      <c r="X106" s="118" t="s">
        <v>466</v>
      </c>
      <c r="Y106" s="116" t="s">
        <v>463</v>
      </c>
      <c r="Z106" s="118" t="s">
        <v>393</v>
      </c>
      <c r="AA106" s="118" t="s">
        <v>165</v>
      </c>
      <c r="AJ106" s="118" t="s">
        <v>394</v>
      </c>
      <c r="AK106" s="118" t="s">
        <v>169</v>
      </c>
    </row>
    <row r="107" spans="1:37">
      <c r="D107" s="156" t="s">
        <v>467</v>
      </c>
      <c r="E107" s="157">
        <f>J107</f>
        <v>0</v>
      </c>
      <c r="H107" s="157">
        <f>SUM(H86:H106)</f>
        <v>0</v>
      </c>
      <c r="I107" s="157">
        <f>SUM(I86:I106)</f>
        <v>0</v>
      </c>
      <c r="J107" s="157">
        <f>SUM(J86:J106)</f>
        <v>0</v>
      </c>
      <c r="L107" s="158">
        <f>SUM(L86:L106)</f>
        <v>4.8015000000000002E-2</v>
      </c>
      <c r="N107" s="159">
        <f>SUM(N86:N106)</f>
        <v>0</v>
      </c>
      <c r="W107" s="160">
        <f>SUM(W86:W106)</f>
        <v>0</v>
      </c>
    </row>
    <row r="109" spans="1:37">
      <c r="B109" s="154" t="s">
        <v>108</v>
      </c>
    </row>
    <row r="110" spans="1:37">
      <c r="A110" s="155" t="s">
        <v>468</v>
      </c>
      <c r="B110" s="115" t="s">
        <v>469</v>
      </c>
      <c r="C110" s="116" t="s">
        <v>470</v>
      </c>
      <c r="D110" s="100" t="s">
        <v>471</v>
      </c>
      <c r="E110" s="117">
        <v>30</v>
      </c>
      <c r="F110" s="118" t="s">
        <v>263</v>
      </c>
      <c r="H110" s="119">
        <f>ROUND(E110*G110, 2)</f>
        <v>0</v>
      </c>
      <c r="J110" s="119">
        <f>ROUND(E110*G110, 2)</f>
        <v>0</v>
      </c>
      <c r="P110" s="118" t="s">
        <v>165</v>
      </c>
      <c r="V110" s="121" t="s">
        <v>391</v>
      </c>
      <c r="X110" s="118" t="s">
        <v>472</v>
      </c>
      <c r="Y110" s="116" t="s">
        <v>470</v>
      </c>
      <c r="Z110" s="118" t="s">
        <v>167</v>
      </c>
      <c r="AA110" s="118" t="s">
        <v>165</v>
      </c>
      <c r="AJ110" s="118" t="s">
        <v>394</v>
      </c>
      <c r="AK110" s="118" t="s">
        <v>169</v>
      </c>
    </row>
    <row r="111" spans="1:37">
      <c r="A111" s="155" t="s">
        <v>473</v>
      </c>
      <c r="B111" s="115" t="s">
        <v>469</v>
      </c>
      <c r="C111" s="116" t="s">
        <v>474</v>
      </c>
      <c r="D111" s="100" t="s">
        <v>475</v>
      </c>
      <c r="E111" s="117">
        <v>30</v>
      </c>
      <c r="F111" s="118" t="s">
        <v>263</v>
      </c>
      <c r="H111" s="119">
        <f>ROUND(E111*G111, 2)</f>
        <v>0</v>
      </c>
      <c r="J111" s="119">
        <f>ROUND(E111*G111, 2)</f>
        <v>0</v>
      </c>
      <c r="P111" s="118" t="s">
        <v>165</v>
      </c>
      <c r="V111" s="121" t="s">
        <v>391</v>
      </c>
      <c r="X111" s="118" t="s">
        <v>476</v>
      </c>
      <c r="Y111" s="116" t="s">
        <v>474</v>
      </c>
      <c r="Z111" s="118" t="s">
        <v>167</v>
      </c>
      <c r="AA111" s="118" t="s">
        <v>165</v>
      </c>
      <c r="AJ111" s="118" t="s">
        <v>394</v>
      </c>
      <c r="AK111" s="118" t="s">
        <v>169</v>
      </c>
    </row>
    <row r="112" spans="1:37">
      <c r="D112" s="156" t="s">
        <v>477</v>
      </c>
      <c r="E112" s="157">
        <f>J112</f>
        <v>0</v>
      </c>
      <c r="H112" s="157">
        <f>SUM(H108:H111)</f>
        <v>0</v>
      </c>
      <c r="I112" s="157">
        <f>SUM(I108:I111)</f>
        <v>0</v>
      </c>
      <c r="J112" s="157">
        <f>SUM(J108:J111)</f>
        <v>0</v>
      </c>
      <c r="L112" s="158">
        <f>SUM(L108:L111)</f>
        <v>0</v>
      </c>
      <c r="N112" s="159">
        <f>SUM(N108:N111)</f>
        <v>0</v>
      </c>
      <c r="W112" s="160">
        <f>SUM(W108:W111)</f>
        <v>0</v>
      </c>
    </row>
    <row r="114" spans="4:23">
      <c r="D114" s="156" t="s">
        <v>478</v>
      </c>
      <c r="E114" s="157">
        <f>J114</f>
        <v>0</v>
      </c>
      <c r="H114" s="157">
        <f>H107+H112</f>
        <v>0</v>
      </c>
      <c r="I114" s="157">
        <f>I107+I112</f>
        <v>0</v>
      </c>
      <c r="J114" s="157">
        <f>J107+J112</f>
        <v>0</v>
      </c>
      <c r="L114" s="158">
        <f>L107+L112</f>
        <v>4.8015000000000002E-2</v>
      </c>
      <c r="N114" s="159">
        <f>N107+N112</f>
        <v>0</v>
      </c>
      <c r="W114" s="160">
        <f>W107+W112</f>
        <v>0</v>
      </c>
    </row>
    <row r="116" spans="4:23">
      <c r="D116" s="161" t="s">
        <v>110</v>
      </c>
      <c r="E116" s="157">
        <f>J116</f>
        <v>0</v>
      </c>
      <c r="H116" s="157">
        <f>H45+H85+H114</f>
        <v>0</v>
      </c>
      <c r="I116" s="157">
        <f>I45+I85+I114</f>
        <v>0</v>
      </c>
      <c r="J116" s="157">
        <f>J45+J85+J114</f>
        <v>0</v>
      </c>
      <c r="L116" s="158">
        <f>L45+L85+L114</f>
        <v>49.729938089999997</v>
      </c>
      <c r="N116" s="159">
        <f>N45+N85+N114</f>
        <v>0</v>
      </c>
      <c r="W116" s="160">
        <f>W45+W85+W114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13541666666666666" right="0.12222222222222222" top="0.35416666666666669" bottom="0.4458333333333333" header="0.51180555555555551" footer="0.2361111111111111"/>
  <pageSetup paperSize="9" orientation="portrait" useFirstPageNumber="1" horizontalDpi="300" verticalDpi="300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7</vt:i4>
      </vt:variant>
    </vt:vector>
  </HeadingPairs>
  <TitlesOfParts>
    <vt:vector size="10" baseType="lpstr">
      <vt:lpstr>Kryci list</vt:lpstr>
      <vt:lpstr>Rekapitulacia</vt:lpstr>
      <vt:lpstr>Prehlad</vt:lpstr>
      <vt:lpstr>Excel_BuiltIn_Print_Area_3</vt:lpstr>
      <vt:lpstr>Excel_BuiltIn_Print_Area_4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ntb</cp:lastModifiedBy>
  <dcterms:created xsi:type="dcterms:W3CDTF">2020-01-31T08:27:16Z</dcterms:created>
  <dcterms:modified xsi:type="dcterms:W3CDTF">2020-01-31T08:27:16Z</dcterms:modified>
</cp:coreProperties>
</file>